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035" windowHeight="7680" activeTab="0"/>
  </bookViews>
  <sheets>
    <sheet name="EX1" sheetId="1" r:id="rId1"/>
    <sheet name="67 INT" sheetId="2" r:id="rId2"/>
    <sheet name="134 INT" sheetId="3" r:id="rId3"/>
    <sheet name="165 INT" sheetId="4" r:id="rId4"/>
    <sheet name="207 INT" sheetId="5" r:id="rId5"/>
    <sheet name="208 INT" sheetId="6" r:id="rId6"/>
    <sheet name="236 IN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<sst xmlns="http://schemas.openxmlformats.org/spreadsheetml/2006/main" count="167" uniqueCount="38">
  <si>
    <t>HE</t>
  </si>
  <si>
    <t>LOAD</t>
  </si>
  <si>
    <t>HOT in</t>
  </si>
  <si>
    <t>HOT out</t>
  </si>
  <si>
    <t>COLD out</t>
  </si>
  <si>
    <t>COLD in</t>
  </si>
  <si>
    <t>LMTD</t>
  </si>
  <si>
    <t>AREA</t>
  </si>
  <si>
    <t>Program</t>
  </si>
  <si>
    <t>MJ/hr</t>
  </si>
  <si>
    <t>m2</t>
  </si>
  <si>
    <t>67 INT</t>
  </si>
  <si>
    <t>134 INT</t>
  </si>
  <si>
    <t>208 INT</t>
  </si>
  <si>
    <t>INT</t>
  </si>
  <si>
    <t>Objective Function</t>
  </si>
  <si>
    <t>Total Area(Cal)</t>
  </si>
  <si>
    <t>Total Area(Prog)</t>
  </si>
  <si>
    <t>Hot Utility</t>
  </si>
  <si>
    <t>Cold Utility</t>
  </si>
  <si>
    <t>Total Utility</t>
  </si>
  <si>
    <t>Fixed cost</t>
  </si>
  <si>
    <t>Area Cost</t>
  </si>
  <si>
    <t>Utility Cost</t>
  </si>
  <si>
    <t>165 INT</t>
  </si>
  <si>
    <t>236 INT</t>
  </si>
  <si>
    <t>EX1_1Z</t>
  </si>
  <si>
    <t>207 INT</t>
  </si>
  <si>
    <t>EX1 67 INT</t>
  </si>
  <si>
    <t>EX1 134 INT</t>
  </si>
  <si>
    <t>EX1 165 INT</t>
  </si>
  <si>
    <t>EX1 207 INT</t>
  </si>
  <si>
    <t>EX1 208 INT</t>
  </si>
  <si>
    <t>EX1 236 INT</t>
  </si>
  <si>
    <t>Q</t>
  </si>
  <si>
    <t>A (prog.)</t>
  </si>
  <si>
    <t>A (cal.)</t>
  </si>
  <si>
    <t>total 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</si>
</sst>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6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Sheet1!$A$4:$A$9</c:f>
              <c:numCache/>
            </c:numRef>
          </c:xVal>
          <c:yVal>
            <c:numRef>
              <c:f>Sheet1!$D$4:$D$9</c:f>
              <c:numCache>
                <c:ptCount val="6"/>
                <c:pt idx="0">
                  <c:v>3930.219</c:v>
                </c:pt>
                <c:pt idx="1">
                  <c:v>3747.849</c:v>
                </c:pt>
                <c:pt idx="2">
                  <c:v>3791.6149999999993</c:v>
                </c:pt>
                <c:pt idx="3">
                  <c:v>3597.7009999999996</c:v>
                </c:pt>
                <c:pt idx="4">
                  <c:v>3847.2429999999995</c:v>
                </c:pt>
                <c:pt idx="5">
                  <c:v>3743.017</c:v>
                </c:pt>
              </c:numCache>
            </c:numRef>
          </c:yVal>
          <c:smooth val="0"/>
        </c:ser>
        <c:axId val="66642311"/>
        <c:axId val="62909888"/>
      </c:scatterChart>
      <c:val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9888"/>
        <c:crosses val="autoZero"/>
        <c:crossBetween val="midCat"/>
        <c:dispUnits/>
      </c:valAx>
      <c:valAx>
        <c:axId val="629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Total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3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Sheet1!$A$4:$A$9</c:f>
              <c:numCache/>
            </c:numRef>
          </c:xVal>
          <c:yVal>
            <c:numRef>
              <c:f>Sheet1!$B$4:$B$9</c:f>
              <c:numCache/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Sheet1!$A$4:$A$9</c:f>
              <c:numCache/>
            </c:numRef>
          </c:xVal>
          <c:yVal>
            <c:numRef>
              <c:f>Sheet1!$I$4:$I$9</c:f>
              <c:numCache>
                <c:ptCount val="6"/>
                <c:pt idx="0">
                  <c:v>305723.875572</c:v>
                </c:pt>
                <c:pt idx="1">
                  <c:v>291537.678012</c:v>
                </c:pt>
                <c:pt idx="2">
                  <c:v>294942.14761999995</c:v>
                </c:pt>
                <c:pt idx="3">
                  <c:v>279857.96538799995</c:v>
                </c:pt>
                <c:pt idx="4">
                  <c:v>299269.33848399995</c:v>
                </c:pt>
                <c:pt idx="5">
                  <c:v>291161.80639599997</c:v>
                </c:pt>
              </c:numCache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Sheet1!$H$4:$H$9</c:f>
              <c:numCache/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Sheet1!$J$4:$J$9</c:f>
              <c:numCache/>
            </c:numRef>
          </c:yVal>
          <c:smooth val="0"/>
        </c:ser>
        <c:axId val="29318081"/>
        <c:axId val="62536138"/>
      </c:scatterChart>
      <c:valAx>
        <c:axId val="29318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6138"/>
        <c:crosses val="autoZero"/>
        <c:crossBetween val="midCat"/>
        <c:dispUnits/>
      </c:valAx>
      <c:valAx>
        <c:axId val="62536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9</xdr:row>
      <xdr:rowOff>142875</xdr:rowOff>
    </xdr:from>
    <xdr:to>
      <xdr:col>7</xdr:col>
      <xdr:colOff>190500</xdr:colOff>
      <xdr:row>26</xdr:row>
      <xdr:rowOff>142875</xdr:rowOff>
    </xdr:to>
    <xdr:graphicFrame>
      <xdr:nvGraphicFramePr>
        <xdr:cNvPr id="1" name="Chart 3"/>
        <xdr:cNvGraphicFramePr/>
      </xdr:nvGraphicFramePr>
      <xdr:xfrm>
        <a:off x="819150" y="1609725"/>
        <a:ext cx="4933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27</xdr:row>
      <xdr:rowOff>142875</xdr:rowOff>
    </xdr:from>
    <xdr:to>
      <xdr:col>7</xdr:col>
      <xdr:colOff>180975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819150" y="4524375"/>
        <a:ext cx="4924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7"/>
  <sheetViews>
    <sheetView tabSelected="1" workbookViewId="0" topLeftCell="A1">
      <selection activeCell="M23" sqref="M23"/>
    </sheetView>
  </sheetViews>
  <sheetFormatPr defaultColWidth="9.140625" defaultRowHeight="12.75"/>
  <cols>
    <col min="2" max="2" width="11.140625" style="0" bestFit="1" customWidth="1"/>
    <col min="3" max="4" width="9.00390625" style="0" bestFit="1" customWidth="1"/>
    <col min="5" max="5" width="10.00390625" style="0" bestFit="1" customWidth="1"/>
    <col min="6" max="6" width="9.00390625" style="0" bestFit="1" customWidth="1"/>
    <col min="7" max="10" width="10.00390625" style="0" bestFit="1" customWidth="1"/>
    <col min="11" max="11" width="9.00390625" style="0" bestFit="1" customWidth="1"/>
  </cols>
  <sheetData>
    <row r="3" ht="12.75">
      <c r="B3" s="14" t="s">
        <v>28</v>
      </c>
    </row>
    <row r="4" spans="2:11" ht="12.75">
      <c r="B4" s="7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16" t="s">
        <v>37</v>
      </c>
    </row>
    <row r="5" spans="2:11" ht="12.75">
      <c r="B5" s="2" t="s">
        <v>34</v>
      </c>
      <c r="C5" s="2">
        <v>918.5</v>
      </c>
      <c r="D5" s="2">
        <v>9423.3</v>
      </c>
      <c r="E5" s="2">
        <v>8395.2</v>
      </c>
      <c r="F5" s="2">
        <v>2428.83</v>
      </c>
      <c r="G5" s="2">
        <v>1222.77</v>
      </c>
      <c r="H5" s="2">
        <v>10208.55</v>
      </c>
      <c r="I5" s="2">
        <v>3402.85</v>
      </c>
      <c r="J5" s="2">
        <v>15270.82</v>
      </c>
      <c r="K5" s="2"/>
    </row>
    <row r="6" spans="2:11" ht="12.75">
      <c r="B6" s="15" t="s">
        <v>35</v>
      </c>
      <c r="C6" s="8">
        <v>140.441</v>
      </c>
      <c r="D6" s="8">
        <v>1663.463</v>
      </c>
      <c r="E6" s="8">
        <v>489.469</v>
      </c>
      <c r="F6" s="8">
        <v>245.082</v>
      </c>
      <c r="G6" s="8">
        <v>66.19</v>
      </c>
      <c r="H6" s="8">
        <v>811.887</v>
      </c>
      <c r="I6" s="8">
        <v>201.252</v>
      </c>
      <c r="J6" s="8">
        <v>312.435</v>
      </c>
      <c r="K6" s="8">
        <f>SUM(C6:J6)</f>
        <v>3930.219</v>
      </c>
    </row>
    <row r="7" spans="2:11" ht="12.75">
      <c r="B7" s="15" t="s">
        <v>36</v>
      </c>
      <c r="C7" s="8">
        <v>115.935</v>
      </c>
      <c r="D7" s="8">
        <v>1638.338</v>
      </c>
      <c r="E7" s="8">
        <v>468.151</v>
      </c>
      <c r="F7" s="8">
        <v>236.869</v>
      </c>
      <c r="G7" s="8">
        <v>68.368</v>
      </c>
      <c r="H7" s="8">
        <v>816.453</v>
      </c>
      <c r="I7" s="8">
        <v>213.966</v>
      </c>
      <c r="J7" s="8">
        <v>315.959</v>
      </c>
      <c r="K7" s="8">
        <v>3874.039</v>
      </c>
    </row>
    <row r="9" ht="12.75">
      <c r="B9" s="14" t="s">
        <v>29</v>
      </c>
    </row>
    <row r="10" spans="2:10" ht="12.75">
      <c r="B10" s="7" t="s">
        <v>0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16" t="s">
        <v>37</v>
      </c>
    </row>
    <row r="11" spans="2:9" ht="12.75">
      <c r="B11" s="2" t="s">
        <v>34</v>
      </c>
      <c r="C11" s="2">
        <v>9423.3</v>
      </c>
      <c r="D11" s="2">
        <v>9313.7</v>
      </c>
      <c r="E11" s="2">
        <v>2464.83</v>
      </c>
      <c r="F11" s="2">
        <v>1186.77</v>
      </c>
      <c r="G11" s="2">
        <v>10648.38</v>
      </c>
      <c r="H11" s="2">
        <v>2963.02</v>
      </c>
      <c r="I11" s="2">
        <v>15713.49</v>
      </c>
    </row>
    <row r="12" spans="2:10" ht="12.75">
      <c r="B12" s="15" t="s">
        <v>35</v>
      </c>
      <c r="C12" s="8">
        <v>1528.098</v>
      </c>
      <c r="D12" s="8">
        <v>523.556</v>
      </c>
      <c r="E12" s="8">
        <v>260.81</v>
      </c>
      <c r="F12" s="8">
        <v>65.184</v>
      </c>
      <c r="G12" s="8">
        <v>870.036</v>
      </c>
      <c r="H12" s="8">
        <v>180.416</v>
      </c>
      <c r="I12" s="8">
        <v>319.749</v>
      </c>
      <c r="J12" s="8">
        <f>SUM(C12:I12)</f>
        <v>3747.849</v>
      </c>
    </row>
    <row r="13" spans="2:10" ht="12.75">
      <c r="B13" s="15" t="s">
        <v>36</v>
      </c>
      <c r="C13" s="2">
        <v>1510.114</v>
      </c>
      <c r="D13" s="2">
        <v>523.461</v>
      </c>
      <c r="E13" s="2">
        <v>259.332</v>
      </c>
      <c r="F13" s="2">
        <v>63.859</v>
      </c>
      <c r="G13" s="2">
        <v>859.287</v>
      </c>
      <c r="H13" s="2">
        <v>179.846</v>
      </c>
      <c r="I13" s="2">
        <v>320.107</v>
      </c>
      <c r="J13" s="2">
        <v>3716.006</v>
      </c>
    </row>
    <row r="15" ht="12.75">
      <c r="B15" s="14" t="s">
        <v>30</v>
      </c>
    </row>
    <row r="16" spans="2:10" ht="12.75">
      <c r="B16" s="7" t="s">
        <v>0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16" t="s">
        <v>37</v>
      </c>
    </row>
    <row r="17" spans="2:9" ht="12.75">
      <c r="B17" s="2" t="s">
        <v>34</v>
      </c>
      <c r="C17" s="2">
        <v>9423.3</v>
      </c>
      <c r="D17" s="2">
        <v>9313.7</v>
      </c>
      <c r="E17" s="2">
        <v>2515.547</v>
      </c>
      <c r="F17" s="2">
        <v>1136.053</v>
      </c>
      <c r="G17" s="2">
        <v>10779.3</v>
      </c>
      <c r="H17" s="2">
        <v>2832.1</v>
      </c>
      <c r="I17" s="2">
        <v>15531.854</v>
      </c>
    </row>
    <row r="18" spans="2:10" ht="12.75">
      <c r="B18" s="15" t="s">
        <v>35</v>
      </c>
      <c r="C18" s="8">
        <v>1525.157</v>
      </c>
      <c r="D18" s="8">
        <v>523.491</v>
      </c>
      <c r="E18" s="8">
        <v>277.856</v>
      </c>
      <c r="F18" s="8">
        <v>61.866</v>
      </c>
      <c r="G18" s="8">
        <v>912.95</v>
      </c>
      <c r="H18" s="8">
        <v>173.412</v>
      </c>
      <c r="I18" s="8">
        <v>316.883</v>
      </c>
      <c r="J18" s="8">
        <f>SUM(C18:I18)</f>
        <v>3791.6149999999993</v>
      </c>
    </row>
    <row r="19" spans="2:10" ht="12.75">
      <c r="B19" s="15" t="s">
        <v>36</v>
      </c>
      <c r="C19" s="2">
        <v>1510.114</v>
      </c>
      <c r="D19" s="2">
        <v>523.461</v>
      </c>
      <c r="E19" s="2">
        <v>276.165</v>
      </c>
      <c r="F19" s="2">
        <v>61.844</v>
      </c>
      <c r="G19" s="2">
        <v>903.197</v>
      </c>
      <c r="H19" s="2">
        <v>173.38</v>
      </c>
      <c r="I19" s="2">
        <v>317.25</v>
      </c>
      <c r="J19" s="2">
        <v>3765.411</v>
      </c>
    </row>
    <row r="21" ht="12.75">
      <c r="B21" s="14" t="s">
        <v>31</v>
      </c>
    </row>
    <row r="22" spans="2:11" ht="12.75">
      <c r="B22" s="7" t="s">
        <v>0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16" t="s">
        <v>37</v>
      </c>
    </row>
    <row r="23" spans="2:11" ht="12.75">
      <c r="B23" s="2" t="s">
        <v>34</v>
      </c>
      <c r="C23" s="2">
        <v>878.208</v>
      </c>
      <c r="D23" s="2">
        <v>6630.9</v>
      </c>
      <c r="E23" s="2">
        <v>11227.892</v>
      </c>
      <c r="F23" s="2">
        <v>859.2</v>
      </c>
      <c r="G23" s="2">
        <v>2792.4</v>
      </c>
      <c r="H23" s="2">
        <v>10616.892</v>
      </c>
      <c r="I23" s="2">
        <v>2994.508</v>
      </c>
      <c r="J23" s="2">
        <v>16472.4</v>
      </c>
      <c r="K23" s="2"/>
    </row>
    <row r="24" spans="2:11" ht="12.75">
      <c r="B24" s="15" t="s">
        <v>35</v>
      </c>
      <c r="C24" s="8">
        <v>110.987</v>
      </c>
      <c r="D24" s="8">
        <v>1069.137</v>
      </c>
      <c r="E24" s="8">
        <v>601.11</v>
      </c>
      <c r="F24" s="8">
        <v>50.324</v>
      </c>
      <c r="G24" s="8">
        <v>369.045</v>
      </c>
      <c r="H24" s="8">
        <v>884.718</v>
      </c>
      <c r="I24" s="8">
        <v>180.798</v>
      </c>
      <c r="J24" s="8">
        <v>331.582</v>
      </c>
      <c r="K24" s="2">
        <f>SUM(C24:J24)</f>
        <v>3597.7009999999996</v>
      </c>
    </row>
    <row r="25" spans="2:11" ht="12.75">
      <c r="B25" s="15" t="s">
        <v>36</v>
      </c>
      <c r="C25" s="8">
        <v>108.359</v>
      </c>
      <c r="D25" s="8">
        <v>1062.467</v>
      </c>
      <c r="E25" s="8">
        <v>601.122</v>
      </c>
      <c r="F25" s="8">
        <v>47.184</v>
      </c>
      <c r="G25" s="8">
        <v>355.36</v>
      </c>
      <c r="H25" s="8">
        <v>892.396</v>
      </c>
      <c r="I25" s="8">
        <v>181.259</v>
      </c>
      <c r="J25" s="8">
        <v>331.914</v>
      </c>
      <c r="K25" s="8">
        <v>3580.061</v>
      </c>
    </row>
    <row r="27" ht="12.75">
      <c r="B27" s="14" t="s">
        <v>32</v>
      </c>
    </row>
    <row r="28" spans="2:11" ht="12.75">
      <c r="B28" s="7" t="s">
        <v>0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16" t="s">
        <v>37</v>
      </c>
    </row>
    <row r="29" spans="2:11" ht="12.75">
      <c r="B29" s="2" t="s">
        <v>34</v>
      </c>
      <c r="C29" s="2">
        <v>1647.24</v>
      </c>
      <c r="D29" s="2">
        <v>2724.727</v>
      </c>
      <c r="E29" s="2">
        <v>14365.033</v>
      </c>
      <c r="F29" s="2">
        <v>2470.86</v>
      </c>
      <c r="G29" s="2">
        <v>1180.74</v>
      </c>
      <c r="H29" s="2">
        <v>8093.567</v>
      </c>
      <c r="I29" s="2">
        <v>5517.833</v>
      </c>
      <c r="J29" s="2">
        <v>16615.033</v>
      </c>
      <c r="K29" s="2"/>
    </row>
    <row r="30" spans="2:11" ht="12.75">
      <c r="B30" s="15" t="s">
        <v>35</v>
      </c>
      <c r="C30" s="8">
        <v>363.76</v>
      </c>
      <c r="D30" s="8">
        <v>639.723</v>
      </c>
      <c r="E30" s="8">
        <v>716.342</v>
      </c>
      <c r="F30" s="8">
        <v>194.745</v>
      </c>
      <c r="G30" s="8">
        <v>194.115</v>
      </c>
      <c r="H30" s="8">
        <v>495.186</v>
      </c>
      <c r="I30" s="8">
        <v>909.617</v>
      </c>
      <c r="J30" s="8">
        <v>333.755</v>
      </c>
      <c r="K30" s="2">
        <f>SUM(C30:J30)</f>
        <v>3847.2429999999995</v>
      </c>
    </row>
    <row r="31" spans="2:11" ht="12.75">
      <c r="B31" s="15" t="s">
        <v>36</v>
      </c>
      <c r="C31" s="8">
        <v>363.658</v>
      </c>
      <c r="D31" s="8">
        <v>512.994</v>
      </c>
      <c r="E31" s="8">
        <v>715.405</v>
      </c>
      <c r="F31" s="8">
        <v>192.797</v>
      </c>
      <c r="G31" s="8">
        <v>157.77</v>
      </c>
      <c r="H31" s="8">
        <v>493.341</v>
      </c>
      <c r="I31" s="8">
        <v>908.61</v>
      </c>
      <c r="J31" s="8">
        <v>334.104</v>
      </c>
      <c r="K31" s="8">
        <v>3678.68</v>
      </c>
    </row>
    <row r="33" ht="12.75">
      <c r="B33" s="14" t="s">
        <v>33</v>
      </c>
    </row>
    <row r="34" spans="2:10" ht="12.75">
      <c r="B34" s="7" t="s">
        <v>0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16" t="s">
        <v>37</v>
      </c>
    </row>
    <row r="35" spans="2:10" ht="12.75">
      <c r="B35" s="2" t="s">
        <v>34</v>
      </c>
      <c r="C35" s="2">
        <v>9423.3</v>
      </c>
      <c r="D35" s="2">
        <v>9313.7</v>
      </c>
      <c r="E35" s="2">
        <v>2510.475</v>
      </c>
      <c r="F35" s="2">
        <v>1141.125</v>
      </c>
      <c r="G35" s="2">
        <v>10646.481</v>
      </c>
      <c r="H35" s="2">
        <v>2964.919</v>
      </c>
      <c r="I35" s="2">
        <v>15669.744</v>
      </c>
      <c r="J35" s="2"/>
    </row>
    <row r="36" spans="2:10" ht="12.75">
      <c r="B36" s="15" t="s">
        <v>35</v>
      </c>
      <c r="C36" s="8">
        <v>1523.967</v>
      </c>
      <c r="D36" s="8">
        <v>523.545</v>
      </c>
      <c r="E36" s="8">
        <v>269.751</v>
      </c>
      <c r="F36" s="8">
        <v>62.06</v>
      </c>
      <c r="G36" s="8">
        <v>865.141</v>
      </c>
      <c r="H36" s="8">
        <v>179.471</v>
      </c>
      <c r="I36" s="8">
        <v>319.082</v>
      </c>
      <c r="J36" s="8">
        <f>SUM(C36:I36)</f>
        <v>3743.017</v>
      </c>
    </row>
    <row r="37" spans="2:10" ht="12.75">
      <c r="B37" s="15" t="s">
        <v>36</v>
      </c>
      <c r="C37" s="8">
        <v>1510.114</v>
      </c>
      <c r="D37" s="8">
        <v>523.461</v>
      </c>
      <c r="E37" s="8">
        <v>269.22</v>
      </c>
      <c r="F37" s="8">
        <v>62.047</v>
      </c>
      <c r="G37" s="8">
        <v>861.506</v>
      </c>
      <c r="H37" s="8">
        <v>179.927</v>
      </c>
      <c r="I37" s="8">
        <v>319.426</v>
      </c>
      <c r="J37" s="8">
        <v>3725.701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3">
      <selection activeCell="A28" sqref="A28:J31"/>
    </sheetView>
  </sheetViews>
  <sheetFormatPr defaultColWidth="9.140625" defaultRowHeight="12.75"/>
  <cols>
    <col min="1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918.5</v>
      </c>
      <c r="C3" s="2">
        <v>159</v>
      </c>
      <c r="D3" s="2">
        <v>154.98</v>
      </c>
      <c r="E3" s="2">
        <v>123.94</v>
      </c>
      <c r="F3" s="2">
        <v>118</v>
      </c>
      <c r="G3" s="2">
        <f aca="true" t="shared" si="0" ref="G3:G10">((C3-E3)-(D3-F3))/(LN((C3-E3)/(D3-F3)))</f>
        <v>36.011469788694924</v>
      </c>
    </row>
    <row r="4" spans="1:7" ht="12.75">
      <c r="A4" s="2">
        <v>2</v>
      </c>
      <c r="B4" s="2">
        <v>9423.3</v>
      </c>
      <c r="C4" s="2">
        <v>154.98</v>
      </c>
      <c r="D4" s="2">
        <v>113.74</v>
      </c>
      <c r="E4" s="2">
        <v>127</v>
      </c>
      <c r="F4" s="2">
        <v>26</v>
      </c>
      <c r="G4" s="2">
        <f t="shared" si="0"/>
        <v>52.288591570804094</v>
      </c>
    </row>
    <row r="5" spans="1:7" ht="12.75">
      <c r="A5" s="2">
        <v>3</v>
      </c>
      <c r="B5" s="2">
        <v>8395.2</v>
      </c>
      <c r="C5" s="2">
        <v>113.74</v>
      </c>
      <c r="D5" s="2">
        <v>77</v>
      </c>
      <c r="E5" s="2">
        <v>24.67</v>
      </c>
      <c r="F5" s="2">
        <v>15</v>
      </c>
      <c r="G5" s="2">
        <f t="shared" si="0"/>
        <v>74.71952044799276</v>
      </c>
    </row>
    <row r="6" spans="1:7" ht="12.75">
      <c r="A6" s="2">
        <v>4</v>
      </c>
      <c r="B6" s="2">
        <v>2428.83</v>
      </c>
      <c r="C6" s="2">
        <v>267</v>
      </c>
      <c r="D6" s="2">
        <v>147.94</v>
      </c>
      <c r="E6" s="2">
        <v>176.67</v>
      </c>
      <c r="F6" s="2">
        <v>118</v>
      </c>
      <c r="G6" s="2">
        <f t="shared" si="0"/>
        <v>54.68750166121628</v>
      </c>
    </row>
    <row r="7" spans="1:7" ht="12.75">
      <c r="A7" s="2">
        <v>5</v>
      </c>
      <c r="B7" s="2">
        <v>1222.77</v>
      </c>
      <c r="C7" s="2">
        <v>147.94</v>
      </c>
      <c r="D7" s="2">
        <v>88</v>
      </c>
      <c r="E7" s="2">
        <v>26.08</v>
      </c>
      <c r="F7" s="2">
        <v>24.67</v>
      </c>
      <c r="G7" s="2">
        <f t="shared" si="0"/>
        <v>89.42517247605062</v>
      </c>
    </row>
    <row r="8" spans="1:7" ht="12.75">
      <c r="A8" s="2">
        <v>6</v>
      </c>
      <c r="B8" s="2">
        <v>10208.55</v>
      </c>
      <c r="C8" s="2">
        <v>343</v>
      </c>
      <c r="D8" s="2">
        <v>153.25</v>
      </c>
      <c r="E8" s="2">
        <v>189.93</v>
      </c>
      <c r="F8" s="2">
        <v>123.94</v>
      </c>
      <c r="G8" s="2">
        <f t="shared" si="0"/>
        <v>74.87144726255188</v>
      </c>
    </row>
    <row r="9" spans="1:7" ht="12.75">
      <c r="A9" s="2">
        <v>7</v>
      </c>
      <c r="B9" s="2">
        <v>3402.85</v>
      </c>
      <c r="C9" s="2">
        <v>153.25</v>
      </c>
      <c r="D9" s="2">
        <v>90</v>
      </c>
      <c r="E9" s="2">
        <v>30</v>
      </c>
      <c r="F9" s="2">
        <v>26.08</v>
      </c>
      <c r="G9" s="2">
        <f t="shared" si="0"/>
        <v>90.3618341396876</v>
      </c>
    </row>
    <row r="10" spans="1:7" ht="12.75">
      <c r="A10" s="2">
        <v>8</v>
      </c>
      <c r="B10" s="2">
        <v>15270.82</v>
      </c>
      <c r="C10" s="2">
        <v>376</v>
      </c>
      <c r="D10" s="2">
        <v>375.9</v>
      </c>
      <c r="E10" s="2">
        <v>265</v>
      </c>
      <c r="F10" s="2">
        <v>187.13</v>
      </c>
      <c r="G10" s="2">
        <f t="shared" si="0"/>
        <v>146.4597471569388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s="4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5" t="s">
        <v>0</v>
      </c>
      <c r="B16" s="5" t="s">
        <v>1</v>
      </c>
      <c r="C16" s="5" t="s">
        <v>6</v>
      </c>
      <c r="D16" s="6" t="s">
        <v>7</v>
      </c>
      <c r="E16" s="5" t="s">
        <v>8</v>
      </c>
      <c r="F16" s="2"/>
      <c r="G16" s="2"/>
    </row>
    <row r="17" spans="1:7" ht="12.75">
      <c r="A17" s="7"/>
      <c r="B17" s="7" t="s">
        <v>9</v>
      </c>
      <c r="C17" s="7"/>
      <c r="D17" s="7" t="s">
        <v>10</v>
      </c>
      <c r="E17" s="7" t="s">
        <v>11</v>
      </c>
      <c r="F17" s="2"/>
      <c r="G17" s="2"/>
    </row>
    <row r="18" spans="1:7" ht="12.75">
      <c r="A18" s="2">
        <v>1</v>
      </c>
      <c r="B18" s="2">
        <v>918.5</v>
      </c>
      <c r="C18" s="2">
        <f aca="true" t="shared" si="1" ref="C18:C25">G3</f>
        <v>36.011469788694924</v>
      </c>
      <c r="D18" s="2">
        <f>B18/(0.22*C18)</f>
        <v>115.93528463286042</v>
      </c>
      <c r="E18" s="8">
        <v>140.441</v>
      </c>
      <c r="F18" s="2"/>
      <c r="G18" s="2"/>
    </row>
    <row r="19" spans="1:7" ht="12.75">
      <c r="A19" s="2">
        <v>2</v>
      </c>
      <c r="B19" s="2">
        <v>9423.3</v>
      </c>
      <c r="C19" s="2">
        <f t="shared" si="1"/>
        <v>52.288591570804094</v>
      </c>
      <c r="D19" s="2">
        <f>B19/(0.11*C19)</f>
        <v>1638.3375620351644</v>
      </c>
      <c r="E19" s="8">
        <v>1663.463</v>
      </c>
      <c r="G19" s="2"/>
    </row>
    <row r="20" spans="1:7" ht="12.75">
      <c r="A20" s="2">
        <v>3</v>
      </c>
      <c r="B20" s="2">
        <v>8395.2</v>
      </c>
      <c r="C20" s="2">
        <f t="shared" si="1"/>
        <v>74.71952044799276</v>
      </c>
      <c r="D20" s="2">
        <f>B20/(0.24*C20)</f>
        <v>468.1507561915796</v>
      </c>
      <c r="E20" s="8">
        <v>489.469</v>
      </c>
      <c r="F20" s="2"/>
      <c r="G20" s="2"/>
    </row>
    <row r="21" spans="1:7" ht="12.75">
      <c r="A21" s="2">
        <v>4</v>
      </c>
      <c r="B21" s="2">
        <v>2428.83</v>
      </c>
      <c r="C21" s="2">
        <f t="shared" si="1"/>
        <v>54.68750166121628</v>
      </c>
      <c r="D21" s="2">
        <f>B21/(0.1875*C21)</f>
        <v>236.86874709046458</v>
      </c>
      <c r="E21" s="8">
        <v>245.082</v>
      </c>
      <c r="F21" s="2"/>
      <c r="G21" s="2"/>
    </row>
    <row r="22" spans="1:7" ht="12.75">
      <c r="A22" s="2">
        <v>5</v>
      </c>
      <c r="B22" s="2">
        <v>1222.77</v>
      </c>
      <c r="C22" s="2">
        <f t="shared" si="1"/>
        <v>89.42517247605062</v>
      </c>
      <c r="D22" s="2">
        <f>B22/(0.2*C22)</f>
        <v>68.36833333072272</v>
      </c>
      <c r="E22" s="8">
        <v>66.19</v>
      </c>
      <c r="F22" s="2"/>
      <c r="G22" s="2"/>
    </row>
    <row r="23" spans="1:7" ht="12.75">
      <c r="A23" s="2">
        <v>6</v>
      </c>
      <c r="B23" s="2">
        <v>10208.55</v>
      </c>
      <c r="C23" s="2">
        <f t="shared" si="1"/>
        <v>74.87144726255188</v>
      </c>
      <c r="D23" s="2">
        <f>B23/(0.167*C23)</f>
        <v>816.4533230111914</v>
      </c>
      <c r="E23" s="8">
        <v>811.887</v>
      </c>
      <c r="F23" s="2"/>
      <c r="G23" s="2"/>
    </row>
    <row r="24" spans="1:6" ht="12.75">
      <c r="A24" s="2">
        <v>7</v>
      </c>
      <c r="B24" s="2">
        <v>3402.85</v>
      </c>
      <c r="C24" s="2">
        <f t="shared" si="1"/>
        <v>90.3618341396876</v>
      </c>
      <c r="D24" s="2">
        <f>B24/(0.176*C24)</f>
        <v>213.96616374687105</v>
      </c>
      <c r="E24" s="8">
        <v>201.252</v>
      </c>
      <c r="F24" s="2"/>
    </row>
    <row r="25" spans="1:6" ht="12.75">
      <c r="A25" s="2">
        <v>8</v>
      </c>
      <c r="B25" s="2">
        <v>15270.82</v>
      </c>
      <c r="C25" s="2">
        <f t="shared" si="1"/>
        <v>146.4597471569388</v>
      </c>
      <c r="D25" s="2">
        <f>B25/(0.33*C25)</f>
        <v>315.9585689549632</v>
      </c>
      <c r="E25" s="8">
        <v>312.435</v>
      </c>
      <c r="F25" s="2"/>
    </row>
    <row r="26" spans="1:6" ht="12.75">
      <c r="A26" s="2"/>
      <c r="B26" s="2"/>
      <c r="C26" s="2"/>
      <c r="D26" s="2">
        <f>SUM(D18:D25)</f>
        <v>3874.0387389938173</v>
      </c>
      <c r="E26" s="8">
        <f>SUM(E18:E25)</f>
        <v>3930.219</v>
      </c>
      <c r="F26" s="2"/>
    </row>
    <row r="27" spans="1:5" ht="12.75">
      <c r="A27" s="2"/>
      <c r="B27" s="2"/>
      <c r="C27" s="2"/>
      <c r="D27" s="2"/>
      <c r="E27" s="2"/>
    </row>
    <row r="28" spans="1:10" ht="12.75">
      <c r="A28" s="7" t="s">
        <v>0</v>
      </c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16" t="s">
        <v>37</v>
      </c>
    </row>
    <row r="29" spans="1:10" ht="12.75">
      <c r="A29" s="2" t="s">
        <v>34</v>
      </c>
      <c r="B29" s="2">
        <v>918.5</v>
      </c>
      <c r="C29" s="2">
        <v>9423.3</v>
      </c>
      <c r="D29" s="2">
        <v>8395.2</v>
      </c>
      <c r="E29" s="2">
        <v>2428.83</v>
      </c>
      <c r="F29" s="2">
        <v>1222.77</v>
      </c>
      <c r="G29" s="2">
        <v>10208.55</v>
      </c>
      <c r="H29" s="2">
        <v>3402.85</v>
      </c>
      <c r="I29" s="2">
        <v>15270.82</v>
      </c>
      <c r="J29" s="2"/>
    </row>
    <row r="30" spans="1:10" ht="12.75">
      <c r="A30" s="15" t="s">
        <v>35</v>
      </c>
      <c r="B30" s="8">
        <v>140.441</v>
      </c>
      <c r="C30" s="8">
        <v>1663.463</v>
      </c>
      <c r="D30" s="8">
        <v>489.469</v>
      </c>
      <c r="E30" s="8">
        <v>245.082</v>
      </c>
      <c r="F30" s="8">
        <v>66.19</v>
      </c>
      <c r="G30" s="8">
        <v>811.887</v>
      </c>
      <c r="H30" s="8">
        <v>201.252</v>
      </c>
      <c r="I30" s="8">
        <v>312.435</v>
      </c>
      <c r="J30" s="8">
        <f>SUM(B30:I30)</f>
        <v>3930.219</v>
      </c>
    </row>
    <row r="31" spans="1:10" ht="12.75">
      <c r="A31" s="15" t="s">
        <v>36</v>
      </c>
      <c r="B31" s="8">
        <v>115.935</v>
      </c>
      <c r="C31" s="8">
        <v>1638.338</v>
      </c>
      <c r="D31" s="8">
        <v>468.151</v>
      </c>
      <c r="E31" s="8">
        <v>236.869</v>
      </c>
      <c r="F31" s="8">
        <v>68.368</v>
      </c>
      <c r="G31" s="8">
        <v>816.453</v>
      </c>
      <c r="H31" s="8">
        <v>213.966</v>
      </c>
      <c r="I31" s="8">
        <v>315.959</v>
      </c>
      <c r="J31" s="8">
        <v>3874.039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4">
      <selection activeCell="A27" sqref="A27:I30"/>
    </sheetView>
  </sheetViews>
  <sheetFormatPr defaultColWidth="9.140625" defaultRowHeight="12.75"/>
  <cols>
    <col min="1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9423.3</v>
      </c>
      <c r="C3" s="2">
        <v>159</v>
      </c>
      <c r="D3" s="2">
        <v>117.76</v>
      </c>
      <c r="E3" s="2">
        <v>127</v>
      </c>
      <c r="F3" s="2">
        <v>26</v>
      </c>
      <c r="G3" s="2">
        <f aca="true" t="shared" si="0" ref="G3:G9">((C3-E3)-(D3-F3))/(LN((C3-E3)/(D3-F3)))</f>
        <v>56.728401867783255</v>
      </c>
    </row>
    <row r="4" spans="1:7" ht="12.75">
      <c r="A4" s="2">
        <v>2</v>
      </c>
      <c r="B4" s="2">
        <v>9313.7</v>
      </c>
      <c r="C4" s="2">
        <v>117.76</v>
      </c>
      <c r="D4" s="2">
        <v>77</v>
      </c>
      <c r="E4" s="2">
        <v>30</v>
      </c>
      <c r="F4" s="2">
        <v>15</v>
      </c>
      <c r="G4" s="2">
        <f t="shared" si="0"/>
        <v>74.13559132517929</v>
      </c>
    </row>
    <row r="5" spans="1:7" ht="12.75">
      <c r="A5" s="2">
        <v>3</v>
      </c>
      <c r="B5" s="2">
        <v>2464.83</v>
      </c>
      <c r="C5" s="2">
        <v>267</v>
      </c>
      <c r="D5" s="2">
        <v>146.175</v>
      </c>
      <c r="E5" s="2">
        <v>184.15</v>
      </c>
      <c r="F5" s="2">
        <v>118</v>
      </c>
      <c r="G5" s="2">
        <f t="shared" si="0"/>
        <v>50.6908660241164</v>
      </c>
    </row>
    <row r="6" spans="1:7" ht="12.75">
      <c r="A6" s="2">
        <v>4</v>
      </c>
      <c r="B6" s="2">
        <v>1186.77</v>
      </c>
      <c r="C6" s="2">
        <v>146.175</v>
      </c>
      <c r="D6" s="2">
        <v>88</v>
      </c>
      <c r="E6" s="2">
        <v>30</v>
      </c>
      <c r="F6" s="2">
        <v>15</v>
      </c>
      <c r="G6" s="2">
        <f t="shared" si="0"/>
        <v>92.92175472688199</v>
      </c>
    </row>
    <row r="7" spans="1:7" ht="12.75">
      <c r="A7" s="2">
        <v>5</v>
      </c>
      <c r="B7" s="2">
        <v>10648.38</v>
      </c>
      <c r="C7" s="2">
        <v>343</v>
      </c>
      <c r="D7" s="2">
        <v>145.07</v>
      </c>
      <c r="E7" s="2">
        <v>185.04</v>
      </c>
      <c r="F7" s="2">
        <v>118</v>
      </c>
      <c r="G7" s="2">
        <f t="shared" si="0"/>
        <v>74.20422504696643</v>
      </c>
    </row>
    <row r="8" spans="1:7" ht="12.75">
      <c r="A8" s="2">
        <v>6</v>
      </c>
      <c r="B8" s="2">
        <v>2963.02</v>
      </c>
      <c r="C8" s="2">
        <v>145.07</v>
      </c>
      <c r="D8" s="2">
        <v>90</v>
      </c>
      <c r="E8" s="2">
        <v>30</v>
      </c>
      <c r="F8" s="2">
        <v>15</v>
      </c>
      <c r="G8" s="2">
        <f t="shared" si="0"/>
        <v>93.61000725788332</v>
      </c>
    </row>
    <row r="9" spans="1:7" ht="12.75">
      <c r="A9" s="2">
        <v>7</v>
      </c>
      <c r="B9" s="2">
        <v>15713.49</v>
      </c>
      <c r="C9" s="2">
        <v>376</v>
      </c>
      <c r="D9" s="2">
        <v>375.9</v>
      </c>
      <c r="E9" s="2">
        <v>265</v>
      </c>
      <c r="F9" s="2">
        <v>184.87</v>
      </c>
      <c r="G9" s="2">
        <f t="shared" si="0"/>
        <v>147.4119697210157</v>
      </c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s="4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5" t="s">
        <v>0</v>
      </c>
      <c r="B16" s="5" t="s">
        <v>1</v>
      </c>
      <c r="C16" s="5" t="s">
        <v>6</v>
      </c>
      <c r="D16" s="6" t="s">
        <v>7</v>
      </c>
      <c r="E16" s="5" t="s">
        <v>8</v>
      </c>
      <c r="F16" s="2"/>
      <c r="G16" s="2"/>
    </row>
    <row r="17" spans="1:7" ht="12.75">
      <c r="A17" s="7"/>
      <c r="B17" s="7" t="s">
        <v>9</v>
      </c>
      <c r="C17" s="7"/>
      <c r="D17" s="7" t="s">
        <v>10</v>
      </c>
      <c r="E17" s="7" t="s">
        <v>12</v>
      </c>
      <c r="F17" s="2"/>
      <c r="G17" s="2"/>
    </row>
    <row r="18" spans="1:7" ht="12.75">
      <c r="A18" s="2">
        <v>1</v>
      </c>
      <c r="B18" s="2">
        <v>9423.3</v>
      </c>
      <c r="C18" s="2">
        <f aca="true" t="shared" si="1" ref="C18:C24">G3</f>
        <v>56.728401867783255</v>
      </c>
      <c r="D18" s="2">
        <f>B18/(0.11*C18)</f>
        <v>1510.114172368649</v>
      </c>
      <c r="E18" s="8">
        <v>1528.098</v>
      </c>
      <c r="F18" s="2"/>
      <c r="G18" s="2"/>
    </row>
    <row r="19" spans="1:7" ht="12.75">
      <c r="A19" s="2">
        <v>2</v>
      </c>
      <c r="B19" s="2">
        <v>9313.7</v>
      </c>
      <c r="C19" s="2">
        <f t="shared" si="1"/>
        <v>74.13559132517929</v>
      </c>
      <c r="D19" s="2">
        <f>B19/(0.24*C19)</f>
        <v>523.4608996792741</v>
      </c>
      <c r="E19" s="8">
        <v>523.556</v>
      </c>
      <c r="G19" s="2"/>
    </row>
    <row r="20" spans="1:7" ht="12.75">
      <c r="A20" s="2">
        <v>3</v>
      </c>
      <c r="B20" s="2">
        <v>2464.83</v>
      </c>
      <c r="C20" s="2">
        <f t="shared" si="1"/>
        <v>50.6908660241164</v>
      </c>
      <c r="D20" s="2">
        <f>B20/(0.1875*C20)</f>
        <v>259.3319276444369</v>
      </c>
      <c r="E20" s="8">
        <v>260.81</v>
      </c>
      <c r="F20" s="2"/>
      <c r="G20" s="2"/>
    </row>
    <row r="21" spans="1:7" ht="12.75">
      <c r="A21" s="2">
        <v>4</v>
      </c>
      <c r="B21" s="2">
        <v>1186.77</v>
      </c>
      <c r="C21" s="2">
        <f t="shared" si="1"/>
        <v>92.92175472688199</v>
      </c>
      <c r="D21" s="2">
        <f>B21/(0.2*C21)</f>
        <v>63.85856592399622</v>
      </c>
      <c r="E21" s="8">
        <v>65.184</v>
      </c>
      <c r="F21" s="2"/>
      <c r="G21" s="2"/>
    </row>
    <row r="22" spans="1:7" ht="12.75">
      <c r="A22" s="2">
        <v>5</v>
      </c>
      <c r="B22" s="2">
        <v>10648.38</v>
      </c>
      <c r="C22" s="2">
        <f t="shared" si="1"/>
        <v>74.20422504696643</v>
      </c>
      <c r="D22" s="2">
        <f>B22/(0.167*C22)</f>
        <v>859.2873849253233</v>
      </c>
      <c r="E22" s="8">
        <v>870.036</v>
      </c>
      <c r="F22" s="2"/>
      <c r="G22" s="2"/>
    </row>
    <row r="23" spans="1:7" ht="12.75">
      <c r="A23" s="2">
        <v>6</v>
      </c>
      <c r="B23" s="2">
        <v>2963.02</v>
      </c>
      <c r="C23" s="2">
        <f t="shared" si="1"/>
        <v>93.61000725788332</v>
      </c>
      <c r="D23" s="2">
        <f>B23/(0.176*C23)</f>
        <v>179.8455250912624</v>
      </c>
      <c r="E23" s="8">
        <v>180.416</v>
      </c>
      <c r="F23" s="2"/>
      <c r="G23" s="2"/>
    </row>
    <row r="24" spans="1:6" ht="12.75">
      <c r="A24" s="2">
        <v>7</v>
      </c>
      <c r="B24" s="2">
        <v>15713.49</v>
      </c>
      <c r="C24" s="2">
        <f t="shared" si="1"/>
        <v>147.4119697210157</v>
      </c>
      <c r="D24" s="2">
        <f>B24/(0.333*C24)</f>
        <v>320.10736812595735</v>
      </c>
      <c r="E24" s="8">
        <v>319.749</v>
      </c>
      <c r="F24" s="2"/>
    </row>
    <row r="25" spans="1:6" ht="12.75">
      <c r="A25" s="2"/>
      <c r="B25" s="2"/>
      <c r="C25" s="2"/>
      <c r="D25" s="2">
        <f>SUM(D18:D24)</f>
        <v>3716.005843758899</v>
      </c>
      <c r="E25" s="8">
        <f>SUM(E18:E24)</f>
        <v>3747.849</v>
      </c>
      <c r="F25" s="2"/>
    </row>
    <row r="26" spans="1:6" ht="12.75">
      <c r="A26" s="2"/>
      <c r="B26" s="2"/>
      <c r="C26" s="2"/>
      <c r="D26" s="2"/>
      <c r="E26" s="8"/>
      <c r="F26" s="2"/>
    </row>
    <row r="27" spans="1:9" ht="12.75">
      <c r="A27" s="7" t="s">
        <v>0</v>
      </c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16" t="s">
        <v>37</v>
      </c>
    </row>
    <row r="28" spans="1:8" ht="12.75">
      <c r="A28" s="2" t="s">
        <v>34</v>
      </c>
      <c r="B28" s="2">
        <v>9423.3</v>
      </c>
      <c r="C28" s="2">
        <v>9313.7</v>
      </c>
      <c r="D28" s="2">
        <v>2464.83</v>
      </c>
      <c r="E28" s="2">
        <v>1186.77</v>
      </c>
      <c r="F28" s="2">
        <v>10648.38</v>
      </c>
      <c r="G28" s="2">
        <v>2963.02</v>
      </c>
      <c r="H28" s="2">
        <v>15713.49</v>
      </c>
    </row>
    <row r="29" spans="1:10" ht="12.75">
      <c r="A29" s="15" t="s">
        <v>35</v>
      </c>
      <c r="B29" s="8">
        <v>1528.098</v>
      </c>
      <c r="C29" s="8">
        <v>523.556</v>
      </c>
      <c r="D29" s="8">
        <v>260.81</v>
      </c>
      <c r="E29" s="8">
        <v>65.184</v>
      </c>
      <c r="F29" s="8">
        <v>870.036</v>
      </c>
      <c r="G29" s="8">
        <v>180.416</v>
      </c>
      <c r="H29" s="8">
        <v>319.749</v>
      </c>
      <c r="I29" s="8">
        <f>SUM(B29:H29)</f>
        <v>3747.849</v>
      </c>
      <c r="J29" s="2"/>
    </row>
    <row r="30" spans="1:10" ht="12.75">
      <c r="A30" s="15" t="s">
        <v>36</v>
      </c>
      <c r="B30" s="2">
        <v>1510.114</v>
      </c>
      <c r="C30" s="2">
        <v>523.461</v>
      </c>
      <c r="D30" s="2">
        <v>259.332</v>
      </c>
      <c r="E30" s="2">
        <v>63.859</v>
      </c>
      <c r="F30" s="2">
        <v>859.287</v>
      </c>
      <c r="G30" s="2">
        <v>179.846</v>
      </c>
      <c r="H30" s="2">
        <v>320.107</v>
      </c>
      <c r="I30" s="2">
        <v>3716.006</v>
      </c>
      <c r="J3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4">
      <selection activeCell="A27" sqref="A27:I30"/>
    </sheetView>
  </sheetViews>
  <sheetFormatPr defaultColWidth="9.140625" defaultRowHeight="12.75"/>
  <cols>
    <col min="1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9423.3</v>
      </c>
      <c r="C3" s="2">
        <v>159</v>
      </c>
      <c r="D3" s="2">
        <v>117.76</v>
      </c>
      <c r="E3" s="2">
        <v>127</v>
      </c>
      <c r="F3" s="2">
        <v>26</v>
      </c>
      <c r="G3" s="2">
        <f aca="true" t="shared" si="0" ref="G3:G9">((C3-E3)-(D3-F3))/(LN((C3-E3)/(D3-F3)))</f>
        <v>56.728401867783255</v>
      </c>
    </row>
    <row r="4" spans="1:7" ht="12.75">
      <c r="A4" s="2">
        <v>2</v>
      </c>
      <c r="B4" s="2">
        <v>9313.7</v>
      </c>
      <c r="C4" s="2">
        <v>117.76</v>
      </c>
      <c r="D4" s="2">
        <v>77</v>
      </c>
      <c r="E4" s="2">
        <v>30</v>
      </c>
      <c r="F4" s="2">
        <v>15</v>
      </c>
      <c r="G4" s="2">
        <f t="shared" si="0"/>
        <v>74.13559132517929</v>
      </c>
    </row>
    <row r="5" spans="1:7" ht="12.75">
      <c r="A5" s="2">
        <v>3</v>
      </c>
      <c r="B5" s="2">
        <v>2515.547</v>
      </c>
      <c r="C5" s="2">
        <v>267</v>
      </c>
      <c r="D5" s="2">
        <v>143.69</v>
      </c>
      <c r="E5" s="2">
        <v>184.82</v>
      </c>
      <c r="F5" s="2">
        <v>118</v>
      </c>
      <c r="G5" s="2">
        <f t="shared" si="0"/>
        <v>48.58058719786596</v>
      </c>
    </row>
    <row r="6" spans="1:7" ht="12.75">
      <c r="A6" s="2">
        <v>4</v>
      </c>
      <c r="B6" s="2">
        <v>1136.053</v>
      </c>
      <c r="C6" s="2">
        <v>143.69</v>
      </c>
      <c r="D6" s="2">
        <v>88</v>
      </c>
      <c r="E6" s="2">
        <v>30</v>
      </c>
      <c r="F6" s="2">
        <v>15</v>
      </c>
      <c r="G6" s="2">
        <f t="shared" si="0"/>
        <v>91.84769746789954</v>
      </c>
    </row>
    <row r="7" spans="1:7" ht="12.75">
      <c r="A7" s="2">
        <v>5</v>
      </c>
      <c r="B7" s="2">
        <v>10779.3</v>
      </c>
      <c r="C7" s="2">
        <v>343</v>
      </c>
      <c r="D7" s="2">
        <v>142.64</v>
      </c>
      <c r="E7" s="2">
        <v>186.03</v>
      </c>
      <c r="F7" s="2">
        <v>118</v>
      </c>
      <c r="G7" s="2">
        <f t="shared" si="0"/>
        <v>71.4646943229544</v>
      </c>
    </row>
    <row r="8" spans="1:7" ht="12.75">
      <c r="A8" s="2">
        <v>6</v>
      </c>
      <c r="B8" s="2">
        <v>2832.1</v>
      </c>
      <c r="C8" s="2">
        <v>142.64</v>
      </c>
      <c r="D8" s="2">
        <v>90</v>
      </c>
      <c r="E8" s="2">
        <v>30</v>
      </c>
      <c r="F8" s="2">
        <v>15</v>
      </c>
      <c r="G8" s="2">
        <f t="shared" si="0"/>
        <v>92.54779329883736</v>
      </c>
    </row>
    <row r="9" spans="1:7" ht="12.75">
      <c r="A9" s="2">
        <v>7</v>
      </c>
      <c r="B9" s="2">
        <v>15531.854</v>
      </c>
      <c r="C9" s="2">
        <v>376</v>
      </c>
      <c r="D9" s="2">
        <v>375.9</v>
      </c>
      <c r="E9" s="2">
        <v>265</v>
      </c>
      <c r="F9" s="2">
        <v>185.8</v>
      </c>
      <c r="G9" s="2">
        <f t="shared" si="0"/>
        <v>147.02054369028826</v>
      </c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s="4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5" t="s">
        <v>0</v>
      </c>
      <c r="B16" s="5" t="s">
        <v>1</v>
      </c>
      <c r="C16" s="5" t="s">
        <v>6</v>
      </c>
      <c r="D16" s="6" t="s">
        <v>7</v>
      </c>
      <c r="E16" s="5" t="s">
        <v>8</v>
      </c>
      <c r="F16" s="2"/>
      <c r="G16" s="2"/>
    </row>
    <row r="17" spans="1:7" ht="12.75">
      <c r="A17" s="7"/>
      <c r="B17" s="7" t="s">
        <v>9</v>
      </c>
      <c r="C17" s="7"/>
      <c r="D17" s="7" t="s">
        <v>10</v>
      </c>
      <c r="E17" s="7" t="s">
        <v>24</v>
      </c>
      <c r="F17" s="2"/>
      <c r="G17" s="2"/>
    </row>
    <row r="18" spans="1:7" ht="12.75">
      <c r="A18" s="2">
        <v>1</v>
      </c>
      <c r="B18" s="2">
        <v>9423.3</v>
      </c>
      <c r="C18" s="2">
        <f aca="true" t="shared" si="1" ref="C18:C24">G3</f>
        <v>56.728401867783255</v>
      </c>
      <c r="D18" s="2">
        <f>B18/(0.11*C18)</f>
        <v>1510.114172368649</v>
      </c>
      <c r="E18" s="8">
        <v>1525.157</v>
      </c>
      <c r="F18" s="2"/>
      <c r="G18" s="2"/>
    </row>
    <row r="19" spans="1:7" ht="12.75">
      <c r="A19" s="2">
        <v>2</v>
      </c>
      <c r="B19" s="2">
        <v>9313.7</v>
      </c>
      <c r="C19" s="2">
        <f t="shared" si="1"/>
        <v>74.13559132517929</v>
      </c>
      <c r="D19" s="2">
        <f>B19/(0.24*C19)</f>
        <v>523.4608996792741</v>
      </c>
      <c r="E19" s="8">
        <v>523.491</v>
      </c>
      <c r="G19" s="2"/>
    </row>
    <row r="20" spans="1:7" ht="12.75">
      <c r="A20" s="2">
        <v>3</v>
      </c>
      <c r="B20" s="2">
        <v>2515.547</v>
      </c>
      <c r="C20" s="2">
        <f t="shared" si="1"/>
        <v>48.58058719786596</v>
      </c>
      <c r="D20" s="2">
        <f>B20/(0.1875*C20)</f>
        <v>276.16485185786337</v>
      </c>
      <c r="E20" s="8">
        <v>277.856</v>
      </c>
      <c r="F20" s="2"/>
      <c r="G20" s="2"/>
    </row>
    <row r="21" spans="1:7" ht="12.75">
      <c r="A21" s="2">
        <v>4</v>
      </c>
      <c r="B21" s="2">
        <v>1136.053</v>
      </c>
      <c r="C21" s="2">
        <f t="shared" si="1"/>
        <v>91.84769746789954</v>
      </c>
      <c r="D21" s="2">
        <f>B21/(0.2*C21)</f>
        <v>61.84439192920687</v>
      </c>
      <c r="E21" s="8">
        <v>61.866</v>
      </c>
      <c r="F21" s="2"/>
      <c r="G21" s="2"/>
    </row>
    <row r="22" spans="1:7" ht="12.75">
      <c r="A22" s="2">
        <v>5</v>
      </c>
      <c r="B22" s="2">
        <v>10779.3</v>
      </c>
      <c r="C22" s="2">
        <f t="shared" si="1"/>
        <v>71.4646943229544</v>
      </c>
      <c r="D22" s="2">
        <f>B22/(0.167*C22)</f>
        <v>903.1971268936637</v>
      </c>
      <c r="E22" s="8">
        <v>912.95</v>
      </c>
      <c r="F22" s="2"/>
      <c r="G22" s="2"/>
    </row>
    <row r="23" spans="1:7" ht="12.75">
      <c r="A23" s="2">
        <v>6</v>
      </c>
      <c r="B23" s="2">
        <v>2832.1</v>
      </c>
      <c r="C23" s="2">
        <f t="shared" si="1"/>
        <v>92.54779329883736</v>
      </c>
      <c r="D23" s="2">
        <f>B23/(0.1765*C23)</f>
        <v>173.37952402022714</v>
      </c>
      <c r="E23" s="8">
        <v>173.412</v>
      </c>
      <c r="F23" s="2"/>
      <c r="G23" s="2"/>
    </row>
    <row r="24" spans="1:6" ht="12.75">
      <c r="A24" s="2">
        <v>7</v>
      </c>
      <c r="B24" s="2">
        <v>15531.854</v>
      </c>
      <c r="C24" s="2">
        <f t="shared" si="1"/>
        <v>147.02054369028826</v>
      </c>
      <c r="D24" s="2">
        <f>B24/(0.333*C24)</f>
        <v>317.24956957348843</v>
      </c>
      <c r="E24" s="8">
        <v>316.883</v>
      </c>
      <c r="F24" s="2"/>
    </row>
    <row r="25" spans="1:6" ht="12.75">
      <c r="A25" s="2"/>
      <c r="B25" s="2"/>
      <c r="C25" s="2"/>
      <c r="D25" s="2">
        <f>SUM(D18:D24)</f>
        <v>3765.4105363223725</v>
      </c>
      <c r="E25" s="8">
        <f>SUM(E18:E24)</f>
        <v>3791.6149999999993</v>
      </c>
      <c r="F25" s="2"/>
    </row>
    <row r="26" spans="1:6" ht="12.75">
      <c r="A26" s="2"/>
      <c r="B26" s="2"/>
      <c r="C26" s="2"/>
      <c r="D26" s="2"/>
      <c r="E26" s="8"/>
      <c r="F26" s="2"/>
    </row>
    <row r="27" spans="1:9" ht="12.75">
      <c r="A27" s="7" t="s">
        <v>0</v>
      </c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16" t="s">
        <v>37</v>
      </c>
    </row>
    <row r="28" spans="1:8" ht="12.75">
      <c r="A28" s="2" t="s">
        <v>34</v>
      </c>
      <c r="B28" s="2">
        <v>9423.3</v>
      </c>
      <c r="C28" s="2">
        <v>9313.7</v>
      </c>
      <c r="D28" s="2">
        <v>2515.547</v>
      </c>
      <c r="E28" s="2">
        <v>1136.053</v>
      </c>
      <c r="F28" s="2">
        <v>10779.3</v>
      </c>
      <c r="G28" s="2">
        <v>2832.1</v>
      </c>
      <c r="H28" s="2">
        <v>15531.854</v>
      </c>
    </row>
    <row r="29" spans="1:10" ht="12.75">
      <c r="A29" s="15" t="s">
        <v>35</v>
      </c>
      <c r="B29" s="8">
        <v>1525.157</v>
      </c>
      <c r="C29" s="8">
        <v>523.491</v>
      </c>
      <c r="D29" s="8">
        <v>277.856</v>
      </c>
      <c r="E29" s="8">
        <v>61.866</v>
      </c>
      <c r="F29" s="8">
        <v>912.95</v>
      </c>
      <c r="G29" s="8">
        <v>173.412</v>
      </c>
      <c r="H29" s="8">
        <v>316.883</v>
      </c>
      <c r="I29" s="8">
        <f>SUM(B29:H29)</f>
        <v>3791.6149999999993</v>
      </c>
      <c r="J29" s="2"/>
    </row>
    <row r="30" spans="1:10" ht="12.75">
      <c r="A30" s="15" t="s">
        <v>36</v>
      </c>
      <c r="B30" s="2">
        <v>1510.114</v>
      </c>
      <c r="C30" s="2">
        <v>523.461</v>
      </c>
      <c r="D30" s="2">
        <v>276.165</v>
      </c>
      <c r="E30" s="2">
        <v>61.844</v>
      </c>
      <c r="F30" s="2">
        <v>903.197</v>
      </c>
      <c r="G30" s="2">
        <v>173.38</v>
      </c>
      <c r="H30" s="2">
        <v>317.25</v>
      </c>
      <c r="I30" s="2">
        <v>3765.411</v>
      </c>
      <c r="J30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7">
      <selection activeCell="A28" sqref="A28:J31"/>
    </sheetView>
  </sheetViews>
  <sheetFormatPr defaultColWidth="9.140625" defaultRowHeight="12.75"/>
  <cols>
    <col min="1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878.208</v>
      </c>
      <c r="C3" s="2">
        <v>159</v>
      </c>
      <c r="D3" s="2">
        <v>155.16</v>
      </c>
      <c r="E3" s="2">
        <v>122.48</v>
      </c>
      <c r="F3" s="2">
        <v>118</v>
      </c>
      <c r="G3" s="2">
        <f aca="true" t="shared" si="0" ref="G3:G10">((C3-E3)-(D3-F3))/(LN((C3-E3)/(D3-F3)))</f>
        <v>36.8390734522225</v>
      </c>
    </row>
    <row r="4" spans="1:7" ht="12.75">
      <c r="A4" s="2">
        <v>2</v>
      </c>
      <c r="B4" s="2">
        <v>6630.9</v>
      </c>
      <c r="C4" s="2">
        <v>155.16</v>
      </c>
      <c r="D4" s="2">
        <v>126.14</v>
      </c>
      <c r="E4" s="2">
        <v>127</v>
      </c>
      <c r="F4" s="2">
        <v>26</v>
      </c>
      <c r="G4" s="2">
        <f t="shared" si="0"/>
        <v>56.73673107656868</v>
      </c>
    </row>
    <row r="5" spans="1:7" ht="12.75">
      <c r="A5" s="2">
        <v>3</v>
      </c>
      <c r="B5" s="2">
        <v>11227.892</v>
      </c>
      <c r="C5" s="2">
        <v>126.14</v>
      </c>
      <c r="D5" s="2">
        <v>77</v>
      </c>
      <c r="E5" s="2">
        <v>30</v>
      </c>
      <c r="F5" s="2">
        <v>15</v>
      </c>
      <c r="G5" s="2">
        <f t="shared" si="0"/>
        <v>77.8259651872531</v>
      </c>
    </row>
    <row r="6" spans="1:7" ht="12.75">
      <c r="A6" s="2">
        <v>4</v>
      </c>
      <c r="B6" s="2">
        <v>859.2</v>
      </c>
      <c r="C6" s="2">
        <v>267</v>
      </c>
      <c r="D6" s="2">
        <v>224.88</v>
      </c>
      <c r="E6" s="2">
        <v>174.98</v>
      </c>
      <c r="F6" s="2">
        <v>122.48</v>
      </c>
      <c r="G6" s="2">
        <f t="shared" si="0"/>
        <v>97.11756573306153</v>
      </c>
    </row>
    <row r="7" spans="1:7" ht="12.75">
      <c r="A7" s="2">
        <v>5</v>
      </c>
      <c r="B7" s="2">
        <v>2792.4</v>
      </c>
      <c r="C7" s="2">
        <v>224.88</v>
      </c>
      <c r="D7" s="2">
        <v>88</v>
      </c>
      <c r="E7" s="2">
        <v>127</v>
      </c>
      <c r="F7" s="2">
        <v>26</v>
      </c>
      <c r="G7" s="2">
        <f t="shared" si="0"/>
        <v>78.57946314909668</v>
      </c>
    </row>
    <row r="8" spans="1:7" ht="12.75">
      <c r="A8" s="2">
        <v>6</v>
      </c>
      <c r="B8" s="2">
        <v>10616.892</v>
      </c>
      <c r="C8" s="2">
        <v>343</v>
      </c>
      <c r="D8" s="2">
        <v>145.66</v>
      </c>
      <c r="E8" s="2">
        <v>181.55</v>
      </c>
      <c r="F8" s="2">
        <v>122.48</v>
      </c>
      <c r="G8" s="2">
        <f t="shared" si="0"/>
        <v>71.23993860185327</v>
      </c>
    </row>
    <row r="9" spans="1:7" ht="12.75">
      <c r="A9" s="2">
        <v>7</v>
      </c>
      <c r="B9" s="2">
        <v>2994.508</v>
      </c>
      <c r="C9" s="2">
        <v>145.66</v>
      </c>
      <c r="D9" s="2">
        <v>90</v>
      </c>
      <c r="E9" s="2">
        <v>30</v>
      </c>
      <c r="F9" s="2">
        <v>15</v>
      </c>
      <c r="G9" s="2">
        <f t="shared" si="0"/>
        <v>93.86685615723647</v>
      </c>
    </row>
    <row r="10" spans="1:7" ht="12.75">
      <c r="A10" s="2">
        <v>8</v>
      </c>
      <c r="B10" s="2">
        <v>16472.4</v>
      </c>
      <c r="C10" s="2">
        <v>376</v>
      </c>
      <c r="D10" s="2">
        <v>375.9</v>
      </c>
      <c r="E10" s="2">
        <v>265</v>
      </c>
      <c r="F10" s="2">
        <v>181</v>
      </c>
      <c r="G10" s="2">
        <f t="shared" si="0"/>
        <v>149.034630789958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s="4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5" t="s">
        <v>0</v>
      </c>
      <c r="B16" s="5" t="s">
        <v>1</v>
      </c>
      <c r="C16" s="5" t="s">
        <v>6</v>
      </c>
      <c r="D16" s="6" t="s">
        <v>7</v>
      </c>
      <c r="E16" s="5" t="s">
        <v>8</v>
      </c>
      <c r="F16" s="2"/>
      <c r="G16" s="2"/>
    </row>
    <row r="17" spans="1:7" ht="12.75">
      <c r="A17" s="7"/>
      <c r="B17" s="7" t="s">
        <v>9</v>
      </c>
      <c r="C17" s="7"/>
      <c r="D17" s="7" t="s">
        <v>10</v>
      </c>
      <c r="E17" s="7" t="s">
        <v>27</v>
      </c>
      <c r="F17" s="2"/>
      <c r="G17" s="2"/>
    </row>
    <row r="18" spans="1:7" ht="12.75">
      <c r="A18" s="2">
        <v>1</v>
      </c>
      <c r="B18" s="2">
        <v>878.208</v>
      </c>
      <c r="C18" s="2">
        <f aca="true" t="shared" si="1" ref="C18:C25">G3</f>
        <v>36.8390734522225</v>
      </c>
      <c r="D18" s="2">
        <f>B18/(0.22*C18)</f>
        <v>108.35925476333381</v>
      </c>
      <c r="E18" s="8">
        <v>110.987</v>
      </c>
      <c r="G18" s="13"/>
    </row>
    <row r="19" spans="1:7" ht="12.75">
      <c r="A19" s="2">
        <v>2</v>
      </c>
      <c r="B19" s="2">
        <v>6630.9</v>
      </c>
      <c r="C19" s="2">
        <f t="shared" si="1"/>
        <v>56.73673107656868</v>
      </c>
      <c r="D19" s="2">
        <f>B19/(0.11*C19)</f>
        <v>1062.4670816786638</v>
      </c>
      <c r="E19" s="8">
        <v>1069.137</v>
      </c>
      <c r="G19" s="13"/>
    </row>
    <row r="20" spans="1:7" ht="12.75">
      <c r="A20" s="2">
        <v>3</v>
      </c>
      <c r="B20" s="2">
        <v>11227.892</v>
      </c>
      <c r="C20" s="2">
        <f t="shared" si="1"/>
        <v>77.8259651872531</v>
      </c>
      <c r="D20" s="2">
        <f>B20/(0.24*C20)</f>
        <v>601.1217878348365</v>
      </c>
      <c r="E20" s="8">
        <v>601.11</v>
      </c>
      <c r="G20" s="13"/>
    </row>
    <row r="21" spans="1:7" ht="12.75">
      <c r="A21" s="2">
        <v>4</v>
      </c>
      <c r="B21" s="2">
        <v>859.2</v>
      </c>
      <c r="C21" s="2">
        <f t="shared" si="1"/>
        <v>97.11756573306153</v>
      </c>
      <c r="D21" s="2">
        <f>B21/(0.1875*C21)</f>
        <v>47.18404920274915</v>
      </c>
      <c r="E21" s="8">
        <v>50.324</v>
      </c>
      <c r="G21" s="13"/>
    </row>
    <row r="22" spans="1:7" ht="12.75">
      <c r="A22" s="2">
        <v>5</v>
      </c>
      <c r="B22" s="2">
        <v>2792.4</v>
      </c>
      <c r="C22" s="2">
        <f t="shared" si="1"/>
        <v>78.57946314909668</v>
      </c>
      <c r="D22" s="2">
        <f>B22/(0.1*C22)</f>
        <v>355.3600251380822</v>
      </c>
      <c r="E22" s="8">
        <v>369.045</v>
      </c>
      <c r="G22" s="13"/>
    </row>
    <row r="23" spans="1:7" ht="12.75">
      <c r="A23" s="2">
        <v>6</v>
      </c>
      <c r="B23" s="2">
        <v>10616.892</v>
      </c>
      <c r="C23" s="2">
        <f t="shared" si="1"/>
        <v>71.23993860185327</v>
      </c>
      <c r="D23" s="2">
        <f>B23/(0.167*C23)</f>
        <v>892.3955416093035</v>
      </c>
      <c r="E23" s="8">
        <v>884.718</v>
      </c>
      <c r="G23" s="13"/>
    </row>
    <row r="24" spans="1:7" ht="12.75">
      <c r="A24" s="2">
        <v>7</v>
      </c>
      <c r="B24" s="2">
        <v>2994.508</v>
      </c>
      <c r="C24" s="2">
        <f t="shared" si="1"/>
        <v>93.86685615723647</v>
      </c>
      <c r="D24" s="2">
        <f>B24/(0.176*C24)</f>
        <v>181.25939971292328</v>
      </c>
      <c r="E24" s="8">
        <v>180.798</v>
      </c>
      <c r="G24" s="13"/>
    </row>
    <row r="25" spans="1:7" ht="12.75">
      <c r="A25" s="2">
        <v>8</v>
      </c>
      <c r="B25" s="2">
        <v>16472.4</v>
      </c>
      <c r="C25" s="2">
        <f t="shared" si="1"/>
        <v>149.034630789958</v>
      </c>
      <c r="D25" s="2">
        <f>B25/(0.333*C25)</f>
        <v>331.91390755604</v>
      </c>
      <c r="E25" s="8">
        <v>331.582</v>
      </c>
      <c r="G25" s="13"/>
    </row>
    <row r="26" spans="1:6" ht="12.75">
      <c r="A26" s="2"/>
      <c r="B26" s="2"/>
      <c r="C26" s="2"/>
      <c r="D26" s="2">
        <f>SUM(D18:D25)</f>
        <v>3580.0610474959326</v>
      </c>
      <c r="E26" s="2">
        <f>SUM(E18:E25)</f>
        <v>3597.7009999999996</v>
      </c>
      <c r="F26" s="2"/>
    </row>
    <row r="27" spans="1:5" ht="12.75">
      <c r="A27" s="2"/>
      <c r="B27" s="2"/>
      <c r="C27" s="2"/>
      <c r="D27" s="2"/>
      <c r="E27" s="2"/>
    </row>
    <row r="28" spans="1:10" ht="12.75">
      <c r="A28" s="7" t="s">
        <v>0</v>
      </c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16" t="s">
        <v>37</v>
      </c>
    </row>
    <row r="29" spans="1:10" ht="12.75">
      <c r="A29" s="2" t="s">
        <v>34</v>
      </c>
      <c r="B29" s="2">
        <v>878.208</v>
      </c>
      <c r="C29" s="2">
        <v>6630.9</v>
      </c>
      <c r="D29" s="2">
        <v>11227.892</v>
      </c>
      <c r="E29" s="2">
        <v>859.2</v>
      </c>
      <c r="F29" s="2">
        <v>2792.4</v>
      </c>
      <c r="G29" s="2">
        <v>10616.892</v>
      </c>
      <c r="H29" s="2">
        <v>2994.508</v>
      </c>
      <c r="I29" s="2">
        <v>16472.4</v>
      </c>
      <c r="J29" s="2"/>
    </row>
    <row r="30" spans="1:10" ht="12.75">
      <c r="A30" s="15" t="s">
        <v>35</v>
      </c>
      <c r="B30" s="8">
        <v>110.987</v>
      </c>
      <c r="C30" s="8">
        <v>1069.137</v>
      </c>
      <c r="D30" s="8">
        <v>601.11</v>
      </c>
      <c r="E30" s="8">
        <v>50.324</v>
      </c>
      <c r="F30" s="8">
        <v>369.045</v>
      </c>
      <c r="G30" s="8">
        <v>884.718</v>
      </c>
      <c r="H30" s="8">
        <v>180.798</v>
      </c>
      <c r="I30" s="8">
        <v>331.582</v>
      </c>
      <c r="J30" s="2">
        <f>SUM(B30:I30)</f>
        <v>3597.7009999999996</v>
      </c>
    </row>
    <row r="31" spans="1:10" ht="12.75">
      <c r="A31" s="15" t="s">
        <v>36</v>
      </c>
      <c r="B31" s="8">
        <v>108.359</v>
      </c>
      <c r="C31" s="8">
        <v>1062.467</v>
      </c>
      <c r="D31" s="8">
        <v>601.122</v>
      </c>
      <c r="E31" s="8">
        <v>47.184</v>
      </c>
      <c r="F31" s="8">
        <v>355.36</v>
      </c>
      <c r="G31" s="8">
        <v>892.396</v>
      </c>
      <c r="H31" s="8">
        <v>181.259</v>
      </c>
      <c r="I31" s="8">
        <v>331.914</v>
      </c>
      <c r="J31" s="8">
        <v>3580.061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0">
      <selection activeCell="A28" sqref="A28:K32"/>
    </sheetView>
  </sheetViews>
  <sheetFormatPr defaultColWidth="9.140625" defaultRowHeight="12.75"/>
  <cols>
    <col min="1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1647.24</v>
      </c>
      <c r="C3" s="2">
        <v>159</v>
      </c>
      <c r="D3" s="2">
        <v>151.79</v>
      </c>
      <c r="E3" s="2">
        <v>139</v>
      </c>
      <c r="F3" s="2">
        <v>130.6</v>
      </c>
      <c r="G3" s="2">
        <f aca="true" t="shared" si="0" ref="G3:G10">((C3-E3)-(D3-F3))/(LN((C3-E3)/(D3-F3)))</f>
        <v>20.589268773455174</v>
      </c>
    </row>
    <row r="4" spans="1:7" ht="12.75">
      <c r="A4" s="2">
        <v>2</v>
      </c>
      <c r="B4" s="2">
        <v>2724.727</v>
      </c>
      <c r="C4" s="2">
        <v>151.79</v>
      </c>
      <c r="D4" s="2">
        <v>139.87</v>
      </c>
      <c r="E4" s="2">
        <v>127</v>
      </c>
      <c r="F4" s="2">
        <v>56.54</v>
      </c>
      <c r="G4" s="2">
        <f t="shared" si="0"/>
        <v>48.285657792591515</v>
      </c>
    </row>
    <row r="5" spans="1:7" ht="12.75">
      <c r="A5" s="2">
        <v>3</v>
      </c>
      <c r="B5" s="2">
        <v>14365.033</v>
      </c>
      <c r="C5" s="2">
        <v>139.87</v>
      </c>
      <c r="D5" s="2">
        <v>77</v>
      </c>
      <c r="E5" s="2">
        <v>30</v>
      </c>
      <c r="F5" s="2">
        <v>15</v>
      </c>
      <c r="G5" s="2">
        <f t="shared" si="0"/>
        <v>83.66490179771775</v>
      </c>
    </row>
    <row r="6" spans="1:7" ht="12.75">
      <c r="A6" s="2">
        <v>4</v>
      </c>
      <c r="B6" s="2">
        <v>2470.86</v>
      </c>
      <c r="C6" s="2">
        <v>267</v>
      </c>
      <c r="D6" s="2">
        <v>145.88</v>
      </c>
      <c r="E6" s="2">
        <v>130.6</v>
      </c>
      <c r="F6" s="2">
        <v>118</v>
      </c>
      <c r="G6" s="2">
        <f t="shared" si="0"/>
        <v>68.35121207950777</v>
      </c>
    </row>
    <row r="7" spans="1:7" ht="12.75">
      <c r="A7" s="2">
        <v>5</v>
      </c>
      <c r="B7" s="2">
        <v>1180.74</v>
      </c>
      <c r="C7" s="2">
        <v>145.88</v>
      </c>
      <c r="D7" s="2">
        <v>88</v>
      </c>
      <c r="E7" s="2">
        <v>56.54</v>
      </c>
      <c r="F7" s="2">
        <v>26</v>
      </c>
      <c r="G7" s="2">
        <f t="shared" si="0"/>
        <v>74.83953621666916</v>
      </c>
    </row>
    <row r="8" spans="1:7" ht="12.75">
      <c r="A8" s="2">
        <v>6</v>
      </c>
      <c r="B8" s="2">
        <v>8093.567</v>
      </c>
      <c r="C8" s="2">
        <v>343</v>
      </c>
      <c r="D8" s="2">
        <v>192.56</v>
      </c>
      <c r="E8" s="2">
        <v>180.27</v>
      </c>
      <c r="F8" s="2">
        <v>139</v>
      </c>
      <c r="G8" s="2">
        <f t="shared" si="0"/>
        <v>98.23719576060353</v>
      </c>
    </row>
    <row r="9" spans="1:7" ht="12.75">
      <c r="A9" s="2">
        <v>7</v>
      </c>
      <c r="B9" s="2">
        <v>5517.833</v>
      </c>
      <c r="C9" s="2">
        <v>192.56</v>
      </c>
      <c r="D9" s="2">
        <v>90</v>
      </c>
      <c r="E9" s="2">
        <v>127</v>
      </c>
      <c r="F9" s="2">
        <v>26</v>
      </c>
      <c r="G9" s="2">
        <f t="shared" si="0"/>
        <v>64.7768692830951</v>
      </c>
    </row>
    <row r="10" spans="1:7" ht="12.75">
      <c r="A10" s="2">
        <v>8</v>
      </c>
      <c r="B10" s="2">
        <v>16615.033</v>
      </c>
      <c r="C10" s="2">
        <v>376</v>
      </c>
      <c r="D10" s="2">
        <v>375.9</v>
      </c>
      <c r="E10" s="2">
        <v>265</v>
      </c>
      <c r="F10" s="2">
        <v>180.27</v>
      </c>
      <c r="G10" s="2">
        <f t="shared" si="0"/>
        <v>149.3396132526629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s="4" customFormat="1" ht="3" customHeight="1">
      <c r="A14" s="3"/>
      <c r="B14" s="3"/>
      <c r="C14" s="3"/>
      <c r="D14" s="3"/>
      <c r="E14" s="3"/>
      <c r="F14" s="3"/>
      <c r="G14" s="3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5" t="s">
        <v>0</v>
      </c>
      <c r="B16" s="5" t="s">
        <v>1</v>
      </c>
      <c r="C16" s="5" t="s">
        <v>6</v>
      </c>
      <c r="D16" s="6" t="s">
        <v>7</v>
      </c>
      <c r="E16" s="5" t="s">
        <v>8</v>
      </c>
      <c r="F16" s="2"/>
      <c r="G16" s="2"/>
    </row>
    <row r="17" spans="1:7" ht="12.75">
      <c r="A17" s="7"/>
      <c r="B17" s="7" t="s">
        <v>9</v>
      </c>
      <c r="C17" s="7"/>
      <c r="D17" s="7" t="s">
        <v>10</v>
      </c>
      <c r="E17" s="7" t="s">
        <v>13</v>
      </c>
      <c r="F17" s="2"/>
      <c r="G17" s="2"/>
    </row>
    <row r="18" spans="1:7" ht="12.75">
      <c r="A18" s="2">
        <v>1</v>
      </c>
      <c r="B18" s="2">
        <v>1647.24</v>
      </c>
      <c r="C18" s="2">
        <f aca="true" t="shared" si="1" ref="C18:C25">G3</f>
        <v>20.589268773455174</v>
      </c>
      <c r="D18" s="2">
        <f>B18/(0.22*C18)</f>
        <v>363.65810888377865</v>
      </c>
      <c r="E18" s="8">
        <v>363.76</v>
      </c>
      <c r="G18" s="2"/>
    </row>
    <row r="19" spans="1:7" ht="12.75">
      <c r="A19" s="2">
        <v>2</v>
      </c>
      <c r="B19" s="2">
        <v>2724.727</v>
      </c>
      <c r="C19" s="2">
        <f t="shared" si="1"/>
        <v>48.285657792591515</v>
      </c>
      <c r="D19" s="2">
        <f>B19/(0.11*C19)</f>
        <v>512.993849249082</v>
      </c>
      <c r="E19" s="8">
        <v>639.723</v>
      </c>
      <c r="G19" s="2"/>
    </row>
    <row r="20" spans="1:7" ht="12.75">
      <c r="A20" s="2">
        <v>3</v>
      </c>
      <c r="B20" s="2">
        <v>14365.033</v>
      </c>
      <c r="C20" s="2">
        <f t="shared" si="1"/>
        <v>83.66490179771775</v>
      </c>
      <c r="D20" s="2">
        <f>B20/(0.24*C20)</f>
        <v>715.4051804349264</v>
      </c>
      <c r="E20" s="8">
        <v>716.342</v>
      </c>
      <c r="F20" s="2"/>
      <c r="G20" s="2"/>
    </row>
    <row r="21" spans="1:7" ht="12.75">
      <c r="A21" s="2">
        <v>4</v>
      </c>
      <c r="B21" s="2">
        <v>2470.86</v>
      </c>
      <c r="C21" s="2">
        <f t="shared" si="1"/>
        <v>68.35121207950777</v>
      </c>
      <c r="D21" s="2">
        <f>B21/(0.1875*C21)</f>
        <v>192.7971662692847</v>
      </c>
      <c r="E21" s="8">
        <v>194.745</v>
      </c>
      <c r="G21" s="2"/>
    </row>
    <row r="22" spans="1:7" ht="12.75">
      <c r="A22" s="2">
        <v>5</v>
      </c>
      <c r="B22" s="2">
        <v>1180.74</v>
      </c>
      <c r="C22" s="2">
        <f t="shared" si="1"/>
        <v>74.83953621666916</v>
      </c>
      <c r="D22" s="2">
        <f>B22/(0.1*C22)</f>
        <v>157.76955065322963</v>
      </c>
      <c r="E22" s="8">
        <v>194.115</v>
      </c>
      <c r="G22" s="2"/>
    </row>
    <row r="23" spans="1:7" ht="12.75">
      <c r="A23" s="2">
        <v>6</v>
      </c>
      <c r="B23" s="2">
        <v>8093.567</v>
      </c>
      <c r="C23" s="2">
        <f t="shared" si="1"/>
        <v>98.23719576060353</v>
      </c>
      <c r="D23" s="2">
        <f>B23/(0.167*C23)</f>
        <v>493.34137318003656</v>
      </c>
      <c r="E23" s="8">
        <v>495.186</v>
      </c>
      <c r="F23" s="2"/>
      <c r="G23" s="2"/>
    </row>
    <row r="24" spans="1:6" ht="12.75">
      <c r="A24" s="2">
        <v>7</v>
      </c>
      <c r="B24" s="2">
        <v>5517.833</v>
      </c>
      <c r="C24" s="2">
        <f t="shared" si="1"/>
        <v>64.7768692830951</v>
      </c>
      <c r="D24" s="2">
        <f>B24/(0.09375*C24)</f>
        <v>908.609600691111</v>
      </c>
      <c r="E24" s="8">
        <v>909.617</v>
      </c>
      <c r="F24" s="2"/>
    </row>
    <row r="25" spans="1:6" ht="12.75">
      <c r="A25" s="2">
        <v>8</v>
      </c>
      <c r="B25" s="2">
        <v>16615.033</v>
      </c>
      <c r="C25" s="2">
        <f t="shared" si="1"/>
        <v>149.3396132526629</v>
      </c>
      <c r="D25" s="2">
        <f>B25/(0.333*C25)</f>
        <v>334.10421325772586</v>
      </c>
      <c r="E25" s="8">
        <v>333.755</v>
      </c>
      <c r="F25" s="2"/>
    </row>
    <row r="26" spans="1:10" ht="12.75">
      <c r="A26" s="2"/>
      <c r="B26" s="5"/>
      <c r="C26" s="5"/>
      <c r="D26" s="5">
        <f>SUM(D18:D25)</f>
        <v>3678.679042619175</v>
      </c>
      <c r="E26" s="5">
        <f>SUM(E18:E25)</f>
        <v>3847.2429999999995</v>
      </c>
      <c r="F26" s="5"/>
      <c r="G26" s="17"/>
      <c r="H26" s="17"/>
      <c r="I26" s="17"/>
      <c r="J26" s="17"/>
    </row>
    <row r="27" spans="1:10" ht="12.75">
      <c r="A27" s="2"/>
      <c r="B27" s="5"/>
      <c r="C27" s="5"/>
      <c r="D27" s="5"/>
      <c r="E27" s="5"/>
      <c r="F27" s="17"/>
      <c r="G27" s="17"/>
      <c r="H27" s="17"/>
      <c r="I27" s="17"/>
      <c r="J27" s="17"/>
    </row>
    <row r="28" spans="1:10" ht="12.75">
      <c r="A28" s="7" t="s">
        <v>0</v>
      </c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16" t="s">
        <v>37</v>
      </c>
    </row>
    <row r="29" spans="1:10" ht="12.75">
      <c r="A29" s="2" t="s">
        <v>34</v>
      </c>
      <c r="B29" s="2">
        <v>1647.24</v>
      </c>
      <c r="C29" s="2">
        <v>2724.727</v>
      </c>
      <c r="D29" s="2">
        <v>14365.033</v>
      </c>
      <c r="E29" s="2">
        <v>2470.86</v>
      </c>
      <c r="F29" s="2">
        <v>1180.74</v>
      </c>
      <c r="G29" s="2">
        <v>8093.567</v>
      </c>
      <c r="H29" s="2">
        <v>5517.833</v>
      </c>
      <c r="I29" s="2">
        <v>16615.033</v>
      </c>
      <c r="J29" s="2"/>
    </row>
    <row r="30" spans="1:10" ht="12.75">
      <c r="A30" s="15" t="s">
        <v>35</v>
      </c>
      <c r="B30" s="8">
        <v>363.76</v>
      </c>
      <c r="C30" s="8">
        <v>639.723</v>
      </c>
      <c r="D30" s="8">
        <v>716.342</v>
      </c>
      <c r="E30" s="8">
        <v>194.745</v>
      </c>
      <c r="F30" s="8">
        <v>194.115</v>
      </c>
      <c r="G30" s="8">
        <v>495.186</v>
      </c>
      <c r="H30" s="8">
        <v>909.617</v>
      </c>
      <c r="I30" s="8">
        <v>333.755</v>
      </c>
      <c r="J30" s="2">
        <f>SUM(B30:I30)</f>
        <v>3847.2429999999995</v>
      </c>
    </row>
    <row r="31" spans="1:10" ht="12.75">
      <c r="A31" s="15" t="s">
        <v>36</v>
      </c>
      <c r="B31" s="8">
        <v>363.658</v>
      </c>
      <c r="C31" s="8">
        <v>512.994</v>
      </c>
      <c r="D31" s="8">
        <v>715.405</v>
      </c>
      <c r="E31" s="8">
        <v>192.797</v>
      </c>
      <c r="F31" s="8">
        <v>157.77</v>
      </c>
      <c r="G31" s="8">
        <v>493.341</v>
      </c>
      <c r="H31" s="8">
        <v>908.61</v>
      </c>
      <c r="I31" s="8">
        <v>334.104</v>
      </c>
      <c r="J31" s="8">
        <v>3678.68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25" sqref="A25:I28"/>
    </sheetView>
  </sheetViews>
  <sheetFormatPr defaultColWidth="9.140625" defaultRowHeight="12.75"/>
  <cols>
    <col min="1" max="8" width="12.710937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</v>
      </c>
      <c r="B3" s="2">
        <v>9423.3</v>
      </c>
      <c r="C3" s="2">
        <v>159</v>
      </c>
      <c r="D3" s="2">
        <v>117.76</v>
      </c>
      <c r="E3" s="2">
        <v>127</v>
      </c>
      <c r="F3" s="2">
        <v>26</v>
      </c>
      <c r="G3" s="2">
        <f aca="true" t="shared" si="0" ref="G3:G9">((C3-E3)-(D3-F3))/(LN((C3-E3)/(D3-F3)))</f>
        <v>56.728401867783255</v>
      </c>
    </row>
    <row r="4" spans="1:7" ht="12.75">
      <c r="A4" s="2">
        <v>2</v>
      </c>
      <c r="B4" s="2">
        <v>9313.7</v>
      </c>
      <c r="C4" s="2">
        <v>117.76</v>
      </c>
      <c r="D4" s="2">
        <v>77</v>
      </c>
      <c r="E4" s="2">
        <v>30</v>
      </c>
      <c r="F4" s="2">
        <v>15</v>
      </c>
      <c r="G4" s="2">
        <f t="shared" si="0"/>
        <v>74.13559132517929</v>
      </c>
    </row>
    <row r="5" spans="1:7" ht="12.75">
      <c r="A5" s="2">
        <v>3</v>
      </c>
      <c r="B5" s="2">
        <v>2510.475</v>
      </c>
      <c r="C5" s="2">
        <v>267</v>
      </c>
      <c r="D5" s="2">
        <v>143.94</v>
      </c>
      <c r="E5" s="2">
        <v>182.08</v>
      </c>
      <c r="F5" s="2">
        <v>118</v>
      </c>
      <c r="G5" s="2">
        <f t="shared" si="0"/>
        <v>49.73339519071046</v>
      </c>
    </row>
    <row r="6" spans="1:7" ht="12.75">
      <c r="A6" s="2">
        <v>4</v>
      </c>
      <c r="B6" s="2">
        <v>1141.125</v>
      </c>
      <c r="C6" s="2">
        <v>143.94</v>
      </c>
      <c r="D6" s="2">
        <v>88</v>
      </c>
      <c r="E6" s="2">
        <v>30</v>
      </c>
      <c r="F6" s="2">
        <v>15</v>
      </c>
      <c r="G6" s="2">
        <f t="shared" si="0"/>
        <v>91.95607745777285</v>
      </c>
    </row>
    <row r="7" spans="1:7" ht="12.75">
      <c r="A7" s="2">
        <v>5</v>
      </c>
      <c r="B7" s="2">
        <v>10646.481</v>
      </c>
      <c r="C7" s="2">
        <v>343</v>
      </c>
      <c r="D7" s="2">
        <v>145.11</v>
      </c>
      <c r="E7" s="2">
        <v>185.85</v>
      </c>
      <c r="F7" s="2">
        <v>118</v>
      </c>
      <c r="G7" s="2">
        <f t="shared" si="0"/>
        <v>73.99996620935163</v>
      </c>
    </row>
    <row r="8" spans="1:7" ht="12.75">
      <c r="A8" s="2">
        <v>6</v>
      </c>
      <c r="B8" s="2">
        <v>2964.919</v>
      </c>
      <c r="C8" s="2">
        <v>145.11</v>
      </c>
      <c r="D8" s="2">
        <v>90</v>
      </c>
      <c r="E8" s="2">
        <v>30</v>
      </c>
      <c r="F8" s="2">
        <v>15</v>
      </c>
      <c r="G8" s="2">
        <f t="shared" si="0"/>
        <v>93.62743362944964</v>
      </c>
    </row>
    <row r="9" spans="1:7" ht="12.75">
      <c r="A9" s="2">
        <v>7</v>
      </c>
      <c r="B9" s="2">
        <v>15669.744</v>
      </c>
      <c r="C9" s="2">
        <v>376</v>
      </c>
      <c r="D9" s="2">
        <v>375.9</v>
      </c>
      <c r="E9" s="2">
        <v>265</v>
      </c>
      <c r="F9" s="2">
        <v>185.1</v>
      </c>
      <c r="G9" s="2">
        <f t="shared" si="0"/>
        <v>147.31521952764794</v>
      </c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s="4" customFormat="1" ht="3" customHeight="1">
      <c r="A12" s="3"/>
      <c r="B12" s="3"/>
      <c r="C12" s="3"/>
      <c r="D12" s="3"/>
      <c r="E12" s="3"/>
      <c r="F12" s="3"/>
      <c r="G12" s="3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5" t="s">
        <v>0</v>
      </c>
      <c r="B14" s="5" t="s">
        <v>1</v>
      </c>
      <c r="C14" s="5" t="s">
        <v>6</v>
      </c>
      <c r="D14" s="6" t="s">
        <v>7</v>
      </c>
      <c r="E14" s="5" t="s">
        <v>8</v>
      </c>
      <c r="F14" s="2"/>
      <c r="G14" s="2"/>
    </row>
    <row r="15" spans="1:7" ht="12.75">
      <c r="A15" s="7"/>
      <c r="B15" s="7" t="s">
        <v>9</v>
      </c>
      <c r="C15" s="7"/>
      <c r="D15" s="7" t="s">
        <v>10</v>
      </c>
      <c r="E15" s="7" t="s">
        <v>25</v>
      </c>
      <c r="F15" s="2"/>
      <c r="G15" s="2"/>
    </row>
    <row r="16" spans="1:7" ht="12.75">
      <c r="A16" s="2">
        <v>1</v>
      </c>
      <c r="B16" s="2">
        <v>9423.3</v>
      </c>
      <c r="C16" s="2">
        <f aca="true" t="shared" si="1" ref="C16:C22">G3</f>
        <v>56.728401867783255</v>
      </c>
      <c r="D16" s="2">
        <f>B16/(0.11*C16)</f>
        <v>1510.114172368649</v>
      </c>
      <c r="E16" s="8">
        <v>1523.967</v>
      </c>
      <c r="G16" s="2"/>
    </row>
    <row r="17" spans="1:7" ht="12.75">
      <c r="A17" s="2">
        <v>2</v>
      </c>
      <c r="B17" s="2">
        <v>9313.7</v>
      </c>
      <c r="C17" s="2">
        <f t="shared" si="1"/>
        <v>74.13559132517929</v>
      </c>
      <c r="D17" s="2">
        <f>B17/(0.24*C17)</f>
        <v>523.4608996792741</v>
      </c>
      <c r="E17" s="8">
        <v>523.545</v>
      </c>
      <c r="G17" s="2"/>
    </row>
    <row r="18" spans="1:7" ht="12.75">
      <c r="A18" s="2">
        <v>3</v>
      </c>
      <c r="B18" s="2">
        <v>2510.475</v>
      </c>
      <c r="C18" s="2">
        <f t="shared" si="1"/>
        <v>49.73339519071046</v>
      </c>
      <c r="D18" s="2">
        <f>B18/(0.1875*C18)</f>
        <v>269.21950429197574</v>
      </c>
      <c r="E18" s="8">
        <v>269.751</v>
      </c>
      <c r="F18" s="2"/>
      <c r="G18" s="2"/>
    </row>
    <row r="19" spans="1:7" ht="12.75">
      <c r="A19" s="2">
        <v>4</v>
      </c>
      <c r="B19" s="2">
        <v>1141.125</v>
      </c>
      <c r="C19" s="2">
        <f t="shared" si="1"/>
        <v>91.95607745777285</v>
      </c>
      <c r="D19" s="2">
        <f>B19/(0.2*C19)</f>
        <v>62.04728559262524</v>
      </c>
      <c r="E19" s="8">
        <v>62.06</v>
      </c>
      <c r="G19" s="2"/>
    </row>
    <row r="20" spans="1:7" ht="12.75">
      <c r="A20" s="2">
        <v>5</v>
      </c>
      <c r="B20" s="2">
        <v>10646.481</v>
      </c>
      <c r="C20" s="2">
        <f t="shared" si="1"/>
        <v>73.99996620935163</v>
      </c>
      <c r="D20" s="2">
        <f>B20/(0.167*C20)</f>
        <v>861.5055722211458</v>
      </c>
      <c r="E20" s="8">
        <v>865.141</v>
      </c>
      <c r="G20" s="2"/>
    </row>
    <row r="21" spans="1:7" ht="12.75">
      <c r="A21" s="2">
        <v>6</v>
      </c>
      <c r="B21" s="2">
        <v>2964.919</v>
      </c>
      <c r="C21" s="2">
        <f t="shared" si="1"/>
        <v>93.62743362944964</v>
      </c>
      <c r="D21" s="2">
        <f>B21/(0.176*C21)</f>
        <v>179.9272929822076</v>
      </c>
      <c r="E21" s="8">
        <v>179.471</v>
      </c>
      <c r="F21" s="2"/>
      <c r="G21" s="2"/>
    </row>
    <row r="22" spans="1:6" ht="12.75">
      <c r="A22" s="2">
        <v>7</v>
      </c>
      <c r="B22" s="2">
        <v>15669.744</v>
      </c>
      <c r="C22" s="2">
        <f t="shared" si="1"/>
        <v>147.31521952764794</v>
      </c>
      <c r="D22" s="2">
        <f>B22/(0.333*C22)</f>
        <v>319.425843705557</v>
      </c>
      <c r="E22" s="8">
        <v>319.082</v>
      </c>
      <c r="F22" s="2"/>
    </row>
    <row r="23" spans="1:6" ht="12.75">
      <c r="A23" s="2"/>
      <c r="B23" s="2"/>
      <c r="C23" s="2"/>
      <c r="D23" s="2">
        <f>SUM(D16:D22)</f>
        <v>3725.7005708414345</v>
      </c>
      <c r="E23" s="8">
        <f>SUM(E16:E22)</f>
        <v>3743.017</v>
      </c>
      <c r="F23" s="2"/>
    </row>
    <row r="24" spans="1:6" ht="12.75">
      <c r="A24" s="2"/>
      <c r="B24" s="2"/>
      <c r="C24" s="2"/>
      <c r="D24" s="2"/>
      <c r="E24" s="2"/>
      <c r="F24" s="2"/>
    </row>
    <row r="25" spans="1:9" ht="12.75">
      <c r="A25" s="7" t="s">
        <v>0</v>
      </c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16" t="s">
        <v>37</v>
      </c>
    </row>
    <row r="26" spans="1:10" ht="12.75">
      <c r="A26" s="2" t="s">
        <v>34</v>
      </c>
      <c r="B26" s="2">
        <v>9423.3</v>
      </c>
      <c r="C26" s="2">
        <v>9313.7</v>
      </c>
      <c r="D26" s="2">
        <v>2510.475</v>
      </c>
      <c r="E26" s="2">
        <v>1141.125</v>
      </c>
      <c r="F26" s="2">
        <v>10646.481</v>
      </c>
      <c r="G26" s="2">
        <v>2964.919</v>
      </c>
      <c r="H26" s="2">
        <v>15669.744</v>
      </c>
      <c r="I26" s="2"/>
      <c r="J26" s="2"/>
    </row>
    <row r="27" spans="1:10" ht="12.75">
      <c r="A27" s="15" t="s">
        <v>35</v>
      </c>
      <c r="B27" s="8">
        <v>1523.967</v>
      </c>
      <c r="C27" s="8">
        <v>523.545</v>
      </c>
      <c r="D27" s="8">
        <v>269.751</v>
      </c>
      <c r="E27" s="8">
        <v>62.06</v>
      </c>
      <c r="F27" s="8">
        <v>865.141</v>
      </c>
      <c r="G27" s="8">
        <v>179.471</v>
      </c>
      <c r="H27" s="8">
        <v>319.082</v>
      </c>
      <c r="I27" s="8">
        <f>SUM(B27:H27)</f>
        <v>3743.017</v>
      </c>
      <c r="J27" s="2"/>
    </row>
    <row r="28" spans="1:9" ht="12.75">
      <c r="A28" s="15" t="s">
        <v>36</v>
      </c>
      <c r="B28" s="8">
        <v>1510.114</v>
      </c>
      <c r="C28" s="8">
        <v>523.461</v>
      </c>
      <c r="D28" s="8">
        <v>269.22</v>
      </c>
      <c r="E28" s="8">
        <v>62.047</v>
      </c>
      <c r="F28" s="8">
        <v>861.506</v>
      </c>
      <c r="G28" s="8">
        <v>179.927</v>
      </c>
      <c r="H28" s="8">
        <v>319.426</v>
      </c>
      <c r="I28" s="8">
        <v>3725.701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B1">
      <selection activeCell="I13" sqref="I13"/>
    </sheetView>
  </sheetViews>
  <sheetFormatPr defaultColWidth="9.140625" defaultRowHeight="12.75"/>
  <cols>
    <col min="1" max="1" width="9.140625" style="2" customWidth="1"/>
    <col min="2" max="2" width="16.28125" style="2" bestFit="1" customWidth="1"/>
    <col min="3" max="3" width="13.28125" style="2" bestFit="1" customWidth="1"/>
    <col min="4" max="4" width="14.421875" style="2" bestFit="1" customWidth="1"/>
    <col min="5" max="6" width="10.00390625" style="2" bestFit="1" customWidth="1"/>
    <col min="7" max="7" width="10.28125" style="2" bestFit="1" customWidth="1"/>
    <col min="8" max="8" width="9.7109375" style="2" bestFit="1" customWidth="1"/>
    <col min="9" max="9" width="12.00390625" style="2" bestFit="1" customWidth="1"/>
    <col min="10" max="10" width="11.00390625" style="2" bestFit="1" customWidth="1"/>
    <col min="11" max="11" width="12.00390625" style="2" bestFit="1" customWidth="1"/>
  </cols>
  <sheetData>
    <row r="1" ht="13.5" thickBot="1">
      <c r="B1" s="12" t="s">
        <v>26</v>
      </c>
    </row>
    <row r="3" spans="1:11" ht="12.75">
      <c r="A3" s="3" t="s">
        <v>14</v>
      </c>
      <c r="B3" s="3" t="s">
        <v>15</v>
      </c>
      <c r="C3" s="3" t="s">
        <v>16</v>
      </c>
      <c r="D3" s="3" t="s">
        <v>17</v>
      </c>
      <c r="E3" s="9" t="s">
        <v>18</v>
      </c>
      <c r="F3" s="9" t="s">
        <v>19</v>
      </c>
      <c r="G3" s="9" t="s">
        <v>20</v>
      </c>
      <c r="H3" s="10" t="s">
        <v>21</v>
      </c>
      <c r="I3" s="10" t="s">
        <v>22</v>
      </c>
      <c r="J3" s="10" t="s">
        <v>23</v>
      </c>
      <c r="K3" s="11"/>
    </row>
    <row r="4" spans="1:11" ht="12.75">
      <c r="A4" s="2">
        <v>67</v>
      </c>
      <c r="B4" s="2">
        <v>673889.47</v>
      </c>
      <c r="C4" s="2">
        <f>'67 INT'!D26</f>
        <v>3874.0387389938173</v>
      </c>
      <c r="D4" s="2">
        <f>'67 INT'!E26</f>
        <v>3930.219</v>
      </c>
      <c r="E4" s="2">
        <v>15270.82</v>
      </c>
      <c r="F4" s="2">
        <v>13020.025</v>
      </c>
      <c r="G4" s="2">
        <f aca="true" t="shared" si="0" ref="G4:G9">E4+F4</f>
        <v>28290.845</v>
      </c>
      <c r="H4" s="2">
        <f>5291.9*8</f>
        <v>42335.2</v>
      </c>
      <c r="I4" s="2">
        <f aca="true" t="shared" si="1" ref="I4:I9">77.788*D4</f>
        <v>305723.875572</v>
      </c>
      <c r="J4" s="2">
        <f aca="true" t="shared" si="2" ref="J4:J9">(19.75*E4)+(1.861*F4)</f>
        <v>325828.961525</v>
      </c>
      <c r="K4" s="2">
        <f aca="true" t="shared" si="3" ref="K4:K9">SUM(H4:J4)</f>
        <v>673888.037097</v>
      </c>
    </row>
    <row r="5" spans="1:11" ht="12.75">
      <c r="A5" s="2">
        <v>134</v>
      </c>
      <c r="B5" s="2">
        <v>663977.9803</v>
      </c>
      <c r="C5" s="2">
        <f>'134 INT'!D25</f>
        <v>3716.005843758899</v>
      </c>
      <c r="D5" s="2">
        <f>'134 INT'!E25</f>
        <v>3747.849</v>
      </c>
      <c r="E5" s="2">
        <v>15713.49</v>
      </c>
      <c r="F5" s="2">
        <v>13463.49</v>
      </c>
      <c r="G5" s="2">
        <f t="shared" si="0"/>
        <v>29176.98</v>
      </c>
      <c r="H5" s="2">
        <f>5291.9*7</f>
        <v>37043.299999999996</v>
      </c>
      <c r="I5" s="2">
        <f t="shared" si="1"/>
        <v>291537.678012</v>
      </c>
      <c r="J5" s="2">
        <f t="shared" si="2"/>
        <v>335396.98239</v>
      </c>
      <c r="K5" s="2">
        <f t="shared" si="3"/>
        <v>663977.960402</v>
      </c>
    </row>
    <row r="6" spans="1:11" ht="12.75">
      <c r="A6" s="2">
        <v>165</v>
      </c>
      <c r="B6" s="2">
        <v>663457.1085</v>
      </c>
      <c r="C6" s="2">
        <f>'165 INT'!D25</f>
        <v>3765.4105363223725</v>
      </c>
      <c r="D6" s="2">
        <f>'165 INT'!E25</f>
        <v>3791.6149999999993</v>
      </c>
      <c r="E6" s="2">
        <v>15531.854</v>
      </c>
      <c r="F6" s="2">
        <v>13281.855</v>
      </c>
      <c r="G6" s="2">
        <f t="shared" si="0"/>
        <v>28813.709</v>
      </c>
      <c r="H6" s="2">
        <f>5291.9*7</f>
        <v>37043.299999999996</v>
      </c>
      <c r="I6" s="2">
        <f t="shared" si="1"/>
        <v>294942.14761999995</v>
      </c>
      <c r="J6" s="2">
        <f t="shared" si="2"/>
        <v>331471.648655</v>
      </c>
      <c r="K6" s="2">
        <f t="shared" si="3"/>
        <v>663457.0962749999</v>
      </c>
    </row>
    <row r="7" spans="1:11" ht="12.75">
      <c r="A7" s="2">
        <v>207</v>
      </c>
      <c r="B7" s="2">
        <v>679282.8276</v>
      </c>
      <c r="C7" s="2">
        <f>'207 INT'!D26</f>
        <v>3580.0610474959326</v>
      </c>
      <c r="D7" s="2">
        <f>'207 INT'!E26</f>
        <v>3597.7009999999996</v>
      </c>
      <c r="E7" s="2">
        <v>16472.4</v>
      </c>
      <c r="F7" s="2">
        <v>14222.4</v>
      </c>
      <c r="G7" s="2">
        <f t="shared" si="0"/>
        <v>30694.800000000003</v>
      </c>
      <c r="H7" s="2">
        <f>5291.9*8</f>
        <v>42335.2</v>
      </c>
      <c r="I7" s="2">
        <f t="shared" si="1"/>
        <v>279857.96538799995</v>
      </c>
      <c r="J7" s="2">
        <f t="shared" si="2"/>
        <v>351797.78640000004</v>
      </c>
      <c r="K7" s="2">
        <f t="shared" si="3"/>
        <v>673990.9517880001</v>
      </c>
    </row>
    <row r="8" spans="1:11" ht="12.75">
      <c r="A8" s="2">
        <v>208</v>
      </c>
      <c r="B8" s="2">
        <v>701776.7038</v>
      </c>
      <c r="C8" s="2">
        <f>'208 INT'!D26</f>
        <v>3678.679042619175</v>
      </c>
      <c r="D8" s="2">
        <f>'208 INT'!E26</f>
        <v>3847.2429999999995</v>
      </c>
      <c r="E8" s="2">
        <v>16615.033</v>
      </c>
      <c r="F8" s="2">
        <v>14365.033</v>
      </c>
      <c r="G8" s="2">
        <f t="shared" si="0"/>
        <v>30980.066</v>
      </c>
      <c r="H8" s="2">
        <f>5291.9*8</f>
        <v>42335.2</v>
      </c>
      <c r="I8" s="2">
        <f t="shared" si="1"/>
        <v>299269.33848399995</v>
      </c>
      <c r="J8" s="2">
        <f t="shared" si="2"/>
        <v>354880.22816299996</v>
      </c>
      <c r="K8" s="2">
        <f t="shared" si="3"/>
        <v>696484.7666469999</v>
      </c>
    </row>
    <row r="9" spans="1:11" ht="12.75">
      <c r="A9" s="2">
        <v>236</v>
      </c>
      <c r="B9" s="2">
        <v>662656.7359</v>
      </c>
      <c r="C9" s="2">
        <f>'236 INT'!D23</f>
        <v>3725.7005708414345</v>
      </c>
      <c r="D9" s="2">
        <f>'236 INT'!E23</f>
        <v>3743.017</v>
      </c>
      <c r="E9" s="2">
        <v>15669.744</v>
      </c>
      <c r="F9" s="2">
        <v>13419.744</v>
      </c>
      <c r="G9" s="2">
        <f t="shared" si="0"/>
        <v>29089.488</v>
      </c>
      <c r="H9" s="2">
        <f>5291.9*7</f>
        <v>37043.299999999996</v>
      </c>
      <c r="I9" s="2">
        <f t="shared" si="1"/>
        <v>291161.80639599997</v>
      </c>
      <c r="J9" s="2">
        <f t="shared" si="2"/>
        <v>334451.587584</v>
      </c>
      <c r="K9" s="2">
        <f t="shared" si="3"/>
        <v>662656.69398</v>
      </c>
    </row>
  </sheetData>
  <printOptions/>
  <pageMargins left="0.25" right="0.25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dell262</dc:creator>
  <cp:keywords/>
  <dc:description/>
  <cp:lastModifiedBy>dell262</cp:lastModifiedBy>
  <cp:lastPrinted>2004-11-26T02:57:05Z</cp:lastPrinted>
  <dcterms:created xsi:type="dcterms:W3CDTF">2004-11-24T12:29:02Z</dcterms:created>
  <dcterms:modified xsi:type="dcterms:W3CDTF">2004-11-30T03:52:01Z</dcterms:modified>
  <cp:category/>
  <cp:version/>
  <cp:contentType/>
  <cp:contentStatus/>
</cp:coreProperties>
</file>